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820" yWindow="3180" windowWidth="20730" windowHeight="11640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D17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C5" i="1" s="1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C3" i="1" s="1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3" i="1" s="1"/>
  <c r="E13" i="1" s="1"/>
  <c r="F13" i="1" s="1"/>
  <c r="H13" i="1" s="1"/>
  <c r="K22" i="1"/>
  <c r="G21" i="1"/>
  <c r="D19" i="1"/>
  <c r="C19" i="1"/>
  <c r="E19" i="1" s="1"/>
  <c r="F19" i="1" s="1"/>
  <c r="C17" i="1"/>
  <c r="E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K22" i="1" s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L2" i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L22" i="1" l="1"/>
  <c r="D7" i="1"/>
  <c r="D5" i="1"/>
  <c r="E5" i="1" s="1"/>
  <c r="F5" i="1" s="1"/>
  <c r="H5" i="1" s="1"/>
  <c r="AM22" i="1"/>
  <c r="AN22" i="1"/>
  <c r="D9" i="1"/>
  <c r="D3" i="1"/>
  <c r="D21" i="1" s="1"/>
  <c r="AI22" i="1"/>
  <c r="D15" i="1"/>
  <c r="E15" i="1" s="1"/>
  <c r="F15" i="1" s="1"/>
  <c r="H15" i="1" s="1"/>
  <c r="C7" i="1"/>
  <c r="E7" i="1" s="1"/>
  <c r="F7" i="1" s="1"/>
  <c r="H7" i="1" s="1"/>
  <c r="AH22" i="1"/>
  <c r="D11" i="1"/>
  <c r="C9" i="1"/>
  <c r="E9" i="1" s="1"/>
  <c r="F9" i="1" s="1"/>
  <c r="H9" i="1" s="1"/>
  <c r="AJ22" i="1"/>
  <c r="E11" i="1"/>
  <c r="F11" i="1" s="1"/>
  <c r="H11" i="1" s="1"/>
  <c r="C21" i="1" l="1"/>
  <c r="E3" i="1"/>
  <c r="F3" i="1" s="1"/>
  <c r="E21" i="1"/>
  <c r="F21" i="1" l="1"/>
  <c r="H21" i="1" s="1"/>
  <c r="H3" i="1"/>
</calcChain>
</file>

<file path=xl/sharedStrings.xml><?xml version="1.0" encoding="utf-8"?>
<sst xmlns="http://schemas.openxmlformats.org/spreadsheetml/2006/main" count="4050" uniqueCount="149">
  <si>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</si>
  <si>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</si>
  <si>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</si>
  <si>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</si>
  <si>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</si>
  <si>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</si>
  <si>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</si>
  <si>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</si>
  <si>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</si>
  <si>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</si>
  <si>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</si>
  <si>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</si>
  <si>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</si>
  <si>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</si>
  <si>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</si>
  <si>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</si>
  <si>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</si>
  <si>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</si>
  <si>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</si>
  <si>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</si>
  <si>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</si>
  <si>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</si>
  <si>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</si>
  <si>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</si>
  <si>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</si>
  <si>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</si>
  <si>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</si>
  <si>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</si>
  <si>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</si>
  <si>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</si>
  <si>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</si>
  <si>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</si>
  <si>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</si>
  <si>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</si>
  <si>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</si>
  <si>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</si>
  <si>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</si>
  <si>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</si>
  <si>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</si>
  <si>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</si>
  <si>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</si>
  <si>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</si>
  <si>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</si>
  <si>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</si>
  <si>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</si>
  <si>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</si>
  <si>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</si>
  <si>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</si>
  <si>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</si>
  <si>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</si>
  <si>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</si>
  <si>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</si>
  <si>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</si>
  <si>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</si>
  <si>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</si>
  <si>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</si>
  <si>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</si>
  <si>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</si>
  <si>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</si>
  <si>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</si>
  <si>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</si>
  <si>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</si>
  <si>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</si>
  <si>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</si>
  <si>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</si>
  <si>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</si>
  <si>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</si>
  <si>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</si>
  <si>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</si>
  <si>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</si>
  <si>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</si>
  <si>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</si>
  <si>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</si>
  <si>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</si>
  <si>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</si>
  <si>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</si>
  <si>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</si>
  <si>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</si>
  <si>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</si>
  <si>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</si>
  <si>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</si>
  <si>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</si>
  <si>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</si>
  <si>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</si>
  <si>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</si>
  <si>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</si>
  <si>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</si>
  <si>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</si>
  <si>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</si>
  <si>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</si>
  <si>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</si>
  <si>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</si>
  <si>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</si>
  <si>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</si>
  <si>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</si>
  <si>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</si>
  <si>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</si>
  <si>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</si>
  <si>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</si>
  <si>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</si>
  <si>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</si>
  <si>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</si>
  <si>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</si>
  <si>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</si>
  <si>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</si>
  <si>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</si>
  <si>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</si>
  <si>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</si>
  <si>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</si>
  <si>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</si>
  <si>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</si>
  <si>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</si>
  <si>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</si>
  <si>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</si>
  <si>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</si>
  <si>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</si>
  <si>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</si>
  <si>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</si>
  <si>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</si>
  <si>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</si>
  <si>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</si>
  <si>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</si>
  <si>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</si>
  <si>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</si>
  <si>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</si>
  <si>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</si>
  <si>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</si>
  <si>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</si>
  <si>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</si>
  <si>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</si>
  <si>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</si>
  <si>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</si>
  <si>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</si>
  <si>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</si>
  <si>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</si>
  <si>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</si>
  <si>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</si>
  <si>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</si>
  <si>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</si>
  <si>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</si>
  <si>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</si>
  <si>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</si>
  <si>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</si>
  <si>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</si>
  <si>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</si>
  <si>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</si>
  <si>
    <t>中秋</t>
    <phoneticPr fontId="16" type="noConversion"/>
  </si>
  <si>
    <t>放假</t>
    <phoneticPr fontId="16" type="noConversion"/>
  </si>
  <si>
    <t>电镀厂放假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</si>
</sst>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family val="3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family val="3"/>
      <charset val="134"/>
      <scheme val="minor"/>
    </font>
    <font>
      <sz val="10"/>
      <color rgb="FF000000"/>
      <name val="等线"/>
      <family val="3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0" fillId="0" borderId="0" xfId="0" applyBorder="1">
      <alignment vertical="center"/>
    </xf>
    <xf numFmtId="0" fontId="11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AE25" activePane="bottomRight" state="frozen"/>
      <selection pane="topRight"/>
      <selection pane="bottomLeft"/>
      <selection pane="bottomRight" activeCell="AG24" sqref="AG24"/>
    </sheetView>
  </sheetViews>
  <sheetFormatPr defaultColWidth="9" defaultRowHeight="13.5"/>
  <cols>
    <col min="8" max="8" width="10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45" t="s">
        <v>11</v>
      </c>
      <c r="B3" s="44" t="s">
        <v>12</v>
      </c>
      <c r="C3" s="37">
        <f>SUMIFS(未交清!Z:Z,未交清!D:D,A:A,未交清!P:P,"8月")</f>
        <v>40</v>
      </c>
      <c r="D3" s="44">
        <f>SUMIFS(未交清!Z:Z,未交清!D:D,A:A,未交清!P:P,"9月")</f>
        <v>5027</v>
      </c>
      <c r="E3" s="37">
        <f>SUM(C3:D4)</f>
        <v>5067</v>
      </c>
      <c r="F3" s="37">
        <f>+E3-SUM(K4:AN4)</f>
        <v>4067</v>
      </c>
      <c r="G3" s="35">
        <v>175</v>
      </c>
      <c r="H3" s="39">
        <f>IFERROR(1-F3/E3,"")</f>
        <v>0.19735543714229331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34"/>
    </row>
    <row r="4" spans="1:41">
      <c r="A4" s="45"/>
      <c r="B4" s="44"/>
      <c r="C4" s="36"/>
      <c r="D4" s="44"/>
      <c r="E4" s="36"/>
      <c r="F4" s="36"/>
      <c r="G4" s="36"/>
      <c r="H4" s="40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6" t="s">
        <v>146</v>
      </c>
      <c r="AE4" s="26" t="s">
        <v>147</v>
      </c>
      <c r="AF4" s="27">
        <v>1000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34"/>
    </row>
    <row r="5" spans="1:41">
      <c r="A5" s="45" t="s">
        <v>16</v>
      </c>
      <c r="B5" s="44" t="s">
        <v>12</v>
      </c>
      <c r="C5" s="37">
        <f>SUMIFS(未交清!Z:Z,未交清!D:D,A:A,未交清!P:P,"8月")</f>
        <v>911</v>
      </c>
      <c r="D5" s="44">
        <f>SUMIFS(未交清!Z:Z,未交清!D:D,A:A,未交清!P:P,"9月")</f>
        <v>34216</v>
      </c>
      <c r="E5" s="37">
        <f t="shared" ref="E5:E7" si="1">SUM(C5:D6)</f>
        <v>35127</v>
      </c>
      <c r="F5" s="37">
        <f>+E5-SUM(K6:AN6)</f>
        <v>16567</v>
      </c>
      <c r="G5" s="35">
        <v>1212</v>
      </c>
      <c r="H5" s="39">
        <f t="shared" ref="H5:H7" si="2">IFERROR(1-F5/E5,"")</f>
        <v>0.52836849147379517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34"/>
    </row>
    <row r="6" spans="1:41">
      <c r="A6" s="45"/>
      <c r="B6" s="44"/>
      <c r="C6" s="36"/>
      <c r="D6" s="44"/>
      <c r="E6" s="36"/>
      <c r="F6" s="36"/>
      <c r="G6" s="36"/>
      <c r="H6" s="40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2530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6" t="s">
        <v>147</v>
      </c>
      <c r="AD6" s="26" t="s">
        <v>146</v>
      </c>
      <c r="AE6" s="27">
        <v>0</v>
      </c>
      <c r="AF6" s="27">
        <v>0</v>
      </c>
      <c r="AG6" s="27">
        <v>1500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34"/>
    </row>
    <row r="7" spans="1:41">
      <c r="A7" s="45" t="s">
        <v>18</v>
      </c>
      <c r="B7" s="44" t="s">
        <v>12</v>
      </c>
      <c r="C7" s="37">
        <f>SUMIFS(未交清!Z:Z,未交清!D:D,A:A,未交清!P:P,"8月")</f>
        <v>17046</v>
      </c>
      <c r="D7" s="44">
        <f>SUMIFS(未交清!Z:Z,未交清!D:D,A:A,未交清!P:P,"9月")</f>
        <v>25430</v>
      </c>
      <c r="E7" s="37">
        <f t="shared" si="1"/>
        <v>42476</v>
      </c>
      <c r="F7" s="37">
        <f>+E7-SUM(K8:AN8)</f>
        <v>16490</v>
      </c>
      <c r="G7" s="35">
        <v>1465</v>
      </c>
      <c r="H7" s="39">
        <f t="shared" si="2"/>
        <v>0.61178077031735567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34"/>
    </row>
    <row r="8" spans="1:41">
      <c r="A8" s="45"/>
      <c r="B8" s="44"/>
      <c r="C8" s="36"/>
      <c r="D8" s="44"/>
      <c r="E8" s="36"/>
      <c r="F8" s="36"/>
      <c r="G8" s="36"/>
      <c r="H8" s="40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2680</v>
      </c>
      <c r="X8" s="27">
        <v>0</v>
      </c>
      <c r="Y8" s="27">
        <v>1504</v>
      </c>
      <c r="Z8" s="27">
        <v>1440</v>
      </c>
      <c r="AA8" s="27">
        <v>2000</v>
      </c>
      <c r="AB8" s="27">
        <v>2100</v>
      </c>
      <c r="AC8" s="27">
        <v>2800</v>
      </c>
      <c r="AD8" s="26" t="s">
        <v>146</v>
      </c>
      <c r="AE8" s="27">
        <v>0</v>
      </c>
      <c r="AF8" s="27">
        <v>5180</v>
      </c>
      <c r="AG8" s="27">
        <v>4400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34"/>
    </row>
    <row r="9" spans="1:41">
      <c r="A9" s="45" t="s">
        <v>19</v>
      </c>
      <c r="B9" s="44" t="s">
        <v>12</v>
      </c>
      <c r="C9" s="37">
        <f>SUMIFS(未交清!Z:Z,未交清!D:D,A:A,未交清!P:P,"8月")</f>
        <v>10245</v>
      </c>
      <c r="D9" s="44">
        <f>SUMIFS(未交清!Z:Z,未交清!D:D,A:A,未交清!P:P,"9月")</f>
        <v>15640</v>
      </c>
      <c r="E9" s="37">
        <f t="shared" ref="E9:E13" si="6">SUM(C9:D10)</f>
        <v>25885</v>
      </c>
      <c r="F9" s="37">
        <f>+E9-SUM(K10:AN10)</f>
        <v>-1747</v>
      </c>
      <c r="G9" s="35">
        <v>893</v>
      </c>
      <c r="H9" s="39">
        <f t="shared" ref="H9:H13" si="7">IFERROR(1-F9/E9,"")</f>
        <v>1.067490824802009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34"/>
    </row>
    <row r="10" spans="1:41">
      <c r="A10" s="45"/>
      <c r="B10" s="44"/>
      <c r="C10" s="36"/>
      <c r="D10" s="44"/>
      <c r="E10" s="36"/>
      <c r="F10" s="36"/>
      <c r="G10" s="36"/>
      <c r="H10" s="40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1120</v>
      </c>
      <c r="V10" s="27">
        <v>2220</v>
      </c>
      <c r="W10" s="27">
        <v>0</v>
      </c>
      <c r="X10" s="27">
        <v>1680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6" t="s">
        <v>146</v>
      </c>
      <c r="AE10" s="26" t="s">
        <v>147</v>
      </c>
      <c r="AF10" s="27">
        <v>3320</v>
      </c>
      <c r="AG10" s="27">
        <v>1260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34"/>
    </row>
    <row r="11" spans="1:41">
      <c r="A11" s="45" t="s">
        <v>20</v>
      </c>
      <c r="B11" s="44" t="s">
        <v>12</v>
      </c>
      <c r="C11" s="37">
        <f>SUMIFS(未交清!Z:Z,未交清!D:D,A:A,未交清!P:P,"8月")</f>
        <v>0</v>
      </c>
      <c r="D11" s="44">
        <f>SUMIFS(未交清!Z:Z,未交清!D:D,A:A,未交清!P:P,"9月")</f>
        <v>13085</v>
      </c>
      <c r="E11" s="37">
        <f t="shared" si="6"/>
        <v>13085</v>
      </c>
      <c r="F11" s="37">
        <f>+E11-SUM(K12:AN12)</f>
        <v>2075</v>
      </c>
      <c r="G11" s="35">
        <v>452</v>
      </c>
      <c r="H11" s="39">
        <f t="shared" si="7"/>
        <v>0.84142147497134123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34"/>
    </row>
    <row r="12" spans="1:41">
      <c r="A12" s="45"/>
      <c r="B12" s="44"/>
      <c r="C12" s="36"/>
      <c r="D12" s="44"/>
      <c r="E12" s="36"/>
      <c r="F12" s="36"/>
      <c r="G12" s="36"/>
      <c r="H12" s="40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2460</v>
      </c>
      <c r="AD12" s="26" t="s">
        <v>146</v>
      </c>
      <c r="AE12" s="27">
        <v>0</v>
      </c>
      <c r="AF12" s="27">
        <v>0</v>
      </c>
      <c r="AG12" s="27">
        <v>600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34"/>
    </row>
    <row r="13" spans="1:41">
      <c r="A13" s="45" t="s">
        <v>21</v>
      </c>
      <c r="B13" s="44" t="s">
        <v>12</v>
      </c>
      <c r="C13" s="37">
        <f>SUMIFS(未交清!Z:Z,未交清!D:D,A:A,未交清!P:P,"8月")</f>
        <v>8000</v>
      </c>
      <c r="D13" s="44">
        <f>SUMIFS(未交清!Z:Z,未交清!D:D,A:A,未交清!P:P,"9月")</f>
        <v>0</v>
      </c>
      <c r="E13" s="37">
        <f t="shared" si="6"/>
        <v>8000</v>
      </c>
      <c r="F13" s="37">
        <f>+E13-SUM(K14:AN14)</f>
        <v>8000</v>
      </c>
      <c r="G13" s="35">
        <v>276</v>
      </c>
      <c r="H13" s="39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34"/>
    </row>
    <row r="14" spans="1:41">
      <c r="A14" s="45"/>
      <c r="B14" s="44"/>
      <c r="C14" s="36"/>
      <c r="D14" s="44"/>
      <c r="E14" s="36"/>
      <c r="F14" s="36"/>
      <c r="G14" s="36"/>
      <c r="H14" s="40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6" t="s">
        <v>146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34"/>
    </row>
    <row r="15" spans="1:41">
      <c r="A15" s="45" t="s">
        <v>22</v>
      </c>
      <c r="B15" s="44" t="s">
        <v>12</v>
      </c>
      <c r="C15" s="37">
        <f>SUMIFS(未交清!Z:Z,未交清!D:D,A:A,未交清!P:P,"8月")</f>
        <v>0</v>
      </c>
      <c r="D15" s="44">
        <f>SUMIFS(未交清!Z:Z,未交清!D:D,A:A,未交清!P:P,"9月")</f>
        <v>21486</v>
      </c>
      <c r="E15" s="37">
        <f t="shared" ref="E15:E19" si="11">SUM(C15:D16)</f>
        <v>21486</v>
      </c>
      <c r="F15" s="37">
        <f>+E15-SUM(K16:AN16)</f>
        <v>-472</v>
      </c>
      <c r="G15" s="35">
        <v>741</v>
      </c>
      <c r="H15" s="39">
        <f>IFERROR(1-F15/E15,"")</f>
        <v>1.0219677929814763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34"/>
    </row>
    <row r="16" spans="1:41">
      <c r="A16" s="45"/>
      <c r="B16" s="44"/>
      <c r="C16" s="36"/>
      <c r="D16" s="44"/>
      <c r="E16" s="36"/>
      <c r="F16" s="36"/>
      <c r="G16" s="36"/>
      <c r="H16" s="40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2332</v>
      </c>
      <c r="U16" s="27">
        <v>0</v>
      </c>
      <c r="V16" s="27">
        <v>1920</v>
      </c>
      <c r="W16" s="27">
        <v>0</v>
      </c>
      <c r="X16" s="27">
        <v>1920</v>
      </c>
      <c r="Y16" s="27">
        <v>0</v>
      </c>
      <c r="Z16" s="27">
        <v>3260</v>
      </c>
      <c r="AA16" s="27">
        <v>2000</v>
      </c>
      <c r="AB16" s="27">
        <v>1420</v>
      </c>
      <c r="AC16" s="27">
        <v>0</v>
      </c>
      <c r="AD16" s="26" t="s">
        <v>146</v>
      </c>
      <c r="AE16" s="26" t="s">
        <v>147</v>
      </c>
      <c r="AF16" s="27">
        <v>1170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34"/>
    </row>
    <row r="17" spans="1:41">
      <c r="A17" s="33" t="s">
        <v>23</v>
      </c>
      <c r="B17" s="44" t="s">
        <v>12</v>
      </c>
      <c r="C17" s="37">
        <f>SUMIFS(未交清!Z:Z,未交清!D:D,A:A,未交清!P:P,"8月")</f>
        <v>0</v>
      </c>
      <c r="D17" s="44">
        <f>SUMIFS(未交清!Z:Z,未交清!D:D,A:A,未交清!P:P,"9月")</f>
        <v>0</v>
      </c>
      <c r="E17" s="37">
        <f t="shared" si="11"/>
        <v>0</v>
      </c>
      <c r="F17" s="35">
        <f>+E17-SUM(K18:AN18)</f>
        <v>0</v>
      </c>
      <c r="G17" s="38"/>
      <c r="H17" s="41">
        <v>0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3" t="s">
        <v>25</v>
      </c>
    </row>
    <row r="18" spans="1:41">
      <c r="A18" s="33"/>
      <c r="B18" s="44"/>
      <c r="C18" s="36"/>
      <c r="D18" s="44"/>
      <c r="E18" s="36"/>
      <c r="F18" s="36"/>
      <c r="G18" s="43"/>
      <c r="H18" s="42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6" t="s">
        <v>24</v>
      </c>
      <c r="U18" s="26" t="s">
        <v>24</v>
      </c>
      <c r="V18" s="26" t="s">
        <v>24</v>
      </c>
      <c r="W18" s="26" t="s">
        <v>24</v>
      </c>
      <c r="X18" s="26" t="s">
        <v>24</v>
      </c>
      <c r="Y18" s="26" t="s">
        <v>24</v>
      </c>
      <c r="Z18" s="26" t="s">
        <v>24</v>
      </c>
      <c r="AA18" s="27">
        <v>0</v>
      </c>
      <c r="AB18" s="28">
        <v>0</v>
      </c>
      <c r="AC18" s="28">
        <v>0</v>
      </c>
      <c r="AD18" s="26" t="s">
        <v>146</v>
      </c>
      <c r="AE18" s="28">
        <v>0</v>
      </c>
      <c r="AF18" s="28">
        <v>0</v>
      </c>
      <c r="AG18" s="28">
        <v>0</v>
      </c>
      <c r="AH18" s="28"/>
      <c r="AI18" s="28"/>
      <c r="AJ18" s="28"/>
      <c r="AK18" s="28"/>
      <c r="AL18" s="28"/>
      <c r="AM18" s="28"/>
      <c r="AN18" s="28"/>
      <c r="AO18" s="33"/>
    </row>
    <row r="19" spans="1:41" ht="14.25" customHeight="1">
      <c r="A19" s="38" t="s">
        <v>26</v>
      </c>
      <c r="B19" s="37" t="s">
        <v>12</v>
      </c>
      <c r="C19" s="37">
        <f>SUMIFS(未交清!Z:Z,未交清!D:D,A:A,未交清!P:P,"8月")</f>
        <v>0</v>
      </c>
      <c r="D19" s="44">
        <f>SUMIFS(未交清!Z:Z,未交清!D:D,A:A,未交清!P:P,"9月")</f>
        <v>0</v>
      </c>
      <c r="E19" s="37">
        <f t="shared" si="11"/>
        <v>0</v>
      </c>
      <c r="F19" s="37">
        <f>+E19-SUM(K20:AN20)</f>
        <v>0</v>
      </c>
      <c r="G19" s="38"/>
      <c r="H19" s="41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7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3" t="s">
        <v>25</v>
      </c>
    </row>
    <row r="20" spans="1:41">
      <c r="A20" s="43"/>
      <c r="B20" s="36"/>
      <c r="C20" s="36"/>
      <c r="D20" s="44"/>
      <c r="E20" s="36"/>
      <c r="F20" s="36"/>
      <c r="G20" s="36"/>
      <c r="H20" s="42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26" t="s">
        <v>24</v>
      </c>
      <c r="U20" s="26" t="s">
        <v>24</v>
      </c>
      <c r="V20" s="26" t="s">
        <v>24</v>
      </c>
      <c r="W20" s="26" t="s">
        <v>24</v>
      </c>
      <c r="X20" s="26" t="s">
        <v>24</v>
      </c>
      <c r="Y20" s="26" t="s">
        <v>24</v>
      </c>
      <c r="Z20" s="26" t="s">
        <v>24</v>
      </c>
      <c r="AA20" s="26" t="s">
        <v>24</v>
      </c>
      <c r="AB20" s="26" t="s">
        <v>24</v>
      </c>
      <c r="AC20" s="26" t="s">
        <v>24</v>
      </c>
      <c r="AD20" s="26" t="s">
        <v>146</v>
      </c>
      <c r="AE20" s="26" t="s">
        <v>24</v>
      </c>
      <c r="AF20" s="26" t="s">
        <v>24</v>
      </c>
      <c r="AG20" s="26" t="s">
        <v>24</v>
      </c>
      <c r="AH20" s="30"/>
      <c r="AI20" s="30"/>
      <c r="AJ20" s="30"/>
      <c r="AK20" s="30"/>
      <c r="AL20" s="30"/>
      <c r="AM20" s="30"/>
      <c r="AN20" s="30"/>
      <c r="AO20" s="33"/>
    </row>
    <row r="21" spans="1:41">
      <c r="A21" s="33" t="s">
        <v>27</v>
      </c>
      <c r="B21" s="44" t="s">
        <v>12</v>
      </c>
      <c r="C21" s="37">
        <f>SUM(C3:C20)</f>
        <v>36242</v>
      </c>
      <c r="D21" s="37">
        <f>SUM(D3:D20)</f>
        <v>114884</v>
      </c>
      <c r="E21" s="37">
        <f>SUM(E3:E20)</f>
        <v>151126</v>
      </c>
      <c r="F21" s="37">
        <f>SUM(F3:F20)</f>
        <v>44980</v>
      </c>
      <c r="G21" s="35">
        <f>SUM(G3:G20)</f>
        <v>5214</v>
      </c>
      <c r="H21" s="39">
        <f>IFERROR(1-F21/E21,"")</f>
        <v>0.70236756084326979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34"/>
    </row>
    <row r="22" spans="1:41">
      <c r="A22" s="33"/>
      <c r="B22" s="44"/>
      <c r="C22" s="36"/>
      <c r="D22" s="36"/>
      <c r="E22" s="36"/>
      <c r="F22" s="36"/>
      <c r="G22" s="36"/>
      <c r="H22" s="40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v>2332</v>
      </c>
      <c r="U22" s="27">
        <v>1120</v>
      </c>
      <c r="V22" s="27">
        <v>6670</v>
      </c>
      <c r="W22" s="27">
        <v>2680</v>
      </c>
      <c r="X22" s="27">
        <v>3600</v>
      </c>
      <c r="Y22" s="27">
        <v>1504</v>
      </c>
      <c r="Z22" s="27">
        <v>4700</v>
      </c>
      <c r="AA22" s="27">
        <v>4000</v>
      </c>
      <c r="AB22" s="27">
        <v>3520</v>
      </c>
      <c r="AC22" s="27">
        <v>5260</v>
      </c>
      <c r="AD22" s="26" t="s">
        <v>146</v>
      </c>
      <c r="AE22" s="26" t="s">
        <v>148</v>
      </c>
      <c r="AF22" s="27">
        <v>10670</v>
      </c>
      <c r="AG22" s="27">
        <v>7760</v>
      </c>
      <c r="AH22" s="27">
        <f t="shared" ref="AG22:AN22" si="13">SUMIFS(AH3:AH20,AG3:AG20,$I$4)</f>
        <v>0</v>
      </c>
      <c r="AI22" s="27">
        <f t="shared" si="13"/>
        <v>0</v>
      </c>
      <c r="AJ22" s="27">
        <f t="shared" si="13"/>
        <v>0</v>
      </c>
      <c r="AK22" s="27">
        <f t="shared" si="13"/>
        <v>0</v>
      </c>
      <c r="AL22" s="27">
        <f t="shared" si="13"/>
        <v>0</v>
      </c>
      <c r="AM22" s="27">
        <f t="shared" si="13"/>
        <v>0</v>
      </c>
      <c r="AN22" s="27">
        <f t="shared" si="13"/>
        <v>0</v>
      </c>
      <c r="AO22" s="34"/>
    </row>
    <row r="23" spans="1:41">
      <c r="W23" s="31"/>
      <c r="AE23" s="32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2021-09-24T13:06:06Z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