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10" yWindow="-135" windowWidth="20730" windowHeight="11580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AP15" i="1"/>
  <c r="AO15" i="1"/>
  <c r="AP13" i="1"/>
  <c r="AO13" i="1"/>
  <c r="AP11" i="1"/>
  <c r="AO11" i="1"/>
  <c r="AP9" i="1"/>
  <c r="AO9" i="1"/>
  <c r="AP7" i="1"/>
  <c r="AP5" i="1"/>
  <c r="AO5" i="1"/>
  <c r="AP2" i="1"/>
  <c r="AO2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C5" i="1" s="1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C3" i="1" s="1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3" i="1" s="1"/>
  <c r="K22" i="1"/>
  <c r="G21" i="1"/>
  <c r="D19" i="1"/>
  <c r="C19" i="1"/>
  <c r="E19" i="1" s="1"/>
  <c r="F19" i="1" s="1"/>
  <c r="C17" i="1"/>
  <c r="E17" i="1" s="1"/>
  <c r="H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L2" i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L2" i="1" s="1"/>
  <c r="AM2" i="1" s="1"/>
  <c r="AN2" i="1" s="1"/>
  <c r="E13" i="1" l="1"/>
  <c r="F13" i="1" s="1"/>
  <c r="D7" i="1"/>
  <c r="D5" i="1"/>
  <c r="E5" i="1" s="1"/>
  <c r="F5" i="1" s="1"/>
  <c r="H5" i="1" s="1"/>
  <c r="D9" i="1"/>
  <c r="D3" i="1"/>
  <c r="D21" i="1" s="1"/>
  <c r="AI22" i="1"/>
  <c r="D15" i="1"/>
  <c r="E15" i="1" s="1"/>
  <c r="F15" i="1" s="1"/>
  <c r="H15" i="1" s="1"/>
  <c r="C7" i="1"/>
  <c r="E7" i="1" s="1"/>
  <c r="F7" i="1" s="1"/>
  <c r="H7" i="1" s="1"/>
  <c r="AH22" i="1"/>
  <c r="D11" i="1"/>
  <c r="C9" i="1"/>
  <c r="AJ22" i="1"/>
  <c r="E11" i="1"/>
  <c r="F11" i="1" s="1"/>
  <c r="H11" i="1" s="1"/>
  <c r="E9" i="1" l="1"/>
  <c r="F9" i="1" s="1"/>
  <c r="H9" i="1" s="1"/>
  <c r="C21" i="1"/>
  <c r="E3" i="1"/>
  <c r="F3" i="1" s="1"/>
  <c r="E21" i="1" l="1"/>
  <c r="F21" i="1"/>
  <c r="H21" i="1" s="1"/>
  <c r="H3" i="1"/>
</calcChain>
</file>

<file path=xl/sharedStrings.xml><?xml version="1.0" encoding="utf-8"?>
<sst xmlns="http://schemas.openxmlformats.org/spreadsheetml/2006/main" count="4056" uniqueCount="149">
  <si>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</si>
  <si>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</si>
  <si>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</si>
  <si>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</si>
  <si>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</si>
  <si>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</si>
  <si>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</si>
  <si>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</si>
  <si>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</si>
  <si>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</si>
  <si>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</si>
  <si>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</si>
  <si>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</si>
  <si>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</si>
  <si>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</si>
  <si>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</si>
  <si>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</si>
  <si>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</si>
  <si>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</si>
  <si>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</si>
  <si>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</si>
  <si>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</si>
  <si>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</si>
  <si>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</si>
  <si>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</si>
  <si>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</si>
  <si>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</si>
  <si>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</si>
  <si>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</si>
  <si>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</si>
  <si>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</si>
  <si>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</si>
  <si>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</si>
  <si>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</si>
  <si>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</si>
  <si>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</si>
  <si>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</si>
  <si>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</si>
  <si>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</si>
  <si>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</si>
  <si>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</si>
  <si>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</si>
  <si>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</si>
  <si>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</si>
  <si>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</si>
  <si>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</si>
  <si>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</si>
  <si>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</si>
  <si>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</si>
  <si>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</si>
  <si>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</si>
  <si>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</si>
  <si>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</si>
  <si>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</si>
  <si>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</si>
  <si>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</si>
  <si>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</si>
  <si>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</si>
  <si>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</si>
  <si>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</si>
  <si>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</si>
  <si>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</si>
  <si>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</si>
  <si>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</si>
  <si>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</si>
  <si>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</si>
  <si>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</si>
  <si>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</si>
  <si>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</si>
  <si>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</si>
  <si>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</si>
  <si>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</si>
  <si>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</si>
  <si>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</si>
  <si>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</si>
  <si>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</si>
  <si>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</si>
  <si>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</si>
  <si>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</si>
  <si>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</si>
  <si>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</si>
  <si>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</si>
  <si>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</si>
  <si>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</si>
  <si>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</si>
  <si>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</si>
  <si>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</si>
  <si>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</si>
  <si>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</si>
  <si>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</si>
  <si>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</si>
  <si>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</si>
  <si>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</si>
  <si>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</si>
  <si>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</si>
  <si>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</si>
  <si>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</si>
  <si>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</si>
  <si>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</si>
  <si>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</si>
  <si>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</si>
  <si>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</si>
  <si>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</si>
  <si>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</si>
  <si>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</si>
  <si>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</si>
  <si>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</si>
  <si>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</si>
  <si>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</si>
  <si>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</si>
  <si>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</si>
  <si>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</si>
  <si>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</si>
  <si>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</si>
  <si>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</si>
  <si>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</si>
  <si>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</si>
  <si>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</si>
  <si>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</si>
  <si>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</si>
  <si>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</si>
  <si>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</si>
  <si>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</si>
  <si>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</si>
  <si>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</si>
  <si>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</si>
  <si>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</si>
  <si>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</si>
  <si>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</si>
  <si>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</si>
  <si>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</si>
  <si>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</si>
  <si>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</si>
  <si>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</si>
  <si>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</si>
  <si>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</si>
  <si>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</si>
  <si>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</si>
  <si>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</si>
  <si>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</si>
  <si>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</si>
  <si>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</si>
  <si>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</si>
  <si>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</si>
  <si>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</si>
  <si>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</si>
  <si>
    <t>中秋</t>
    <phoneticPr fontId="16" type="noConversion"/>
  </si>
  <si>
    <t>放假</t>
    <phoneticPr fontId="16" type="noConversion"/>
  </si>
  <si>
    <t>电镀厂放假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</si>
</sst>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pane xSplit="9" ySplit="24" topLeftCell="AK25" activePane="bottomRight" state="frozen"/>
      <selection pane="topRight"/>
      <selection pane="bottomLeft"/>
      <selection pane="bottomRight" activeCell="AR11" sqref="AQ11:AR12"/>
    </sheetView>
  </sheetViews>
  <sheetFormatPr defaultColWidth="9" defaultRowHeight="13.5"/>
  <cols>
    <col min="8" max="8" width="10.875" customWidth="1"/>
    <col min="10" max="10" width="9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33" t="s">
        <v>0</v>
      </c>
      <c r="B1" s="34"/>
      <c r="C1" s="34"/>
      <c r="D1" s="34"/>
      <c r="E1" s="34"/>
      <c r="F1" s="34"/>
      <c r="G1" s="34"/>
      <c r="H1" s="35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G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ref="AH2" si="1">+AG2+1</f>
        <v>44464</v>
      </c>
      <c r="AI2" s="24">
        <f t="shared" ref="AI2" si="2">+AH2+1</f>
        <v>44465</v>
      </c>
      <c r="AJ2" s="24">
        <f t="shared" ref="AJ2" si="3">+AI2+1</f>
        <v>44466</v>
      </c>
      <c r="AK2" s="24">
        <v>44464</v>
      </c>
      <c r="AL2" s="24">
        <f t="shared" ref="AL2" si="4">+AK2+1</f>
        <v>44465</v>
      </c>
      <c r="AM2" s="24">
        <f t="shared" ref="AM2" si="5">+AL2+1</f>
        <v>44466</v>
      </c>
      <c r="AN2" s="24">
        <f t="shared" ref="AN2:AP2" si="6">+AM2+1</f>
        <v>44467</v>
      </c>
      <c r="AO2" s="24">
        <f t="shared" si="6"/>
        <v>44468</v>
      </c>
      <c r="AP2" s="24">
        <f t="shared" si="6"/>
        <v>44469</v>
      </c>
      <c r="AQ2" s="21" t="s">
        <v>10</v>
      </c>
    </row>
    <row r="3" spans="1:43">
      <c r="A3" s="36" t="s">
        <v>11</v>
      </c>
      <c r="B3" s="41" t="s">
        <v>12</v>
      </c>
      <c r="C3" s="37">
        <f>SUMIFS(未交清!Z:Z,未交清!D:D,A:A,未交清!P:P,"8月")</f>
        <v>40</v>
      </c>
      <c r="D3" s="41">
        <f>SUMIFS(未交清!Z:Z,未交清!D:D,A:A,未交清!P:P,"9月")</f>
        <v>5027</v>
      </c>
      <c r="E3" s="37">
        <f>SUM(C3:D4)</f>
        <v>5067</v>
      </c>
      <c r="F3" s="37">
        <f>+E3-SUM(K4:AN4)</f>
        <v>592</v>
      </c>
      <c r="G3" s="39">
        <v>175</v>
      </c>
      <c r="H3" s="44">
        <f>IFERROR(1-F3/E3,"")</f>
        <v>0.88316558121176236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25">
        <v>175</v>
      </c>
      <c r="AP3" s="25">
        <v>175</v>
      </c>
      <c r="AQ3" s="48"/>
    </row>
    <row r="4" spans="1:43">
      <c r="A4" s="36"/>
      <c r="B4" s="41"/>
      <c r="C4" s="38"/>
      <c r="D4" s="41"/>
      <c r="E4" s="38"/>
      <c r="F4" s="38"/>
      <c r="G4" s="38"/>
      <c r="H4" s="45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6" t="s">
        <v>146</v>
      </c>
      <c r="AE4" s="26" t="s">
        <v>147</v>
      </c>
      <c r="AF4" s="27">
        <v>1000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2232</v>
      </c>
      <c r="AN4" s="27">
        <v>1243</v>
      </c>
      <c r="AO4" s="27">
        <v>0</v>
      </c>
      <c r="AP4" s="27">
        <v>0</v>
      </c>
      <c r="AQ4" s="48"/>
    </row>
    <row r="5" spans="1:43">
      <c r="A5" s="36" t="s">
        <v>16</v>
      </c>
      <c r="B5" s="41" t="s">
        <v>12</v>
      </c>
      <c r="C5" s="37">
        <f>SUMIFS(未交清!Z:Z,未交清!D:D,A:A,未交清!P:P,"8月")</f>
        <v>911</v>
      </c>
      <c r="D5" s="41">
        <f>SUMIFS(未交清!Z:Z,未交清!D:D,A:A,未交清!P:P,"9月")</f>
        <v>34216</v>
      </c>
      <c r="E5" s="37">
        <f t="shared" ref="E5:E7" si="7">SUM(C5:D6)</f>
        <v>35127</v>
      </c>
      <c r="F5" s="37">
        <f>+E5-SUM(K6:AN6)</f>
        <v>9099</v>
      </c>
      <c r="G5" s="39">
        <v>1212</v>
      </c>
      <c r="H5" s="44">
        <f t="shared" ref="H5:H7" si="8">IFERROR(1-F5/E5,"")</f>
        <v>0.74096848578016905</v>
      </c>
      <c r="I5" s="21" t="s">
        <v>17</v>
      </c>
      <c r="J5" s="25">
        <f t="shared" ref="J5:J9" si="9">$G5</f>
        <v>1212</v>
      </c>
      <c r="K5" s="25">
        <f t="shared" ref="K5:AP5" si="10">$G5</f>
        <v>1212</v>
      </c>
      <c r="L5" s="25">
        <f t="shared" si="10"/>
        <v>1212</v>
      </c>
      <c r="M5" s="25">
        <f t="shared" si="10"/>
        <v>1212</v>
      </c>
      <c r="N5" s="25">
        <f t="shared" si="10"/>
        <v>1212</v>
      </c>
      <c r="O5" s="25">
        <f t="shared" si="10"/>
        <v>1212</v>
      </c>
      <c r="P5" s="25">
        <f t="shared" si="10"/>
        <v>1212</v>
      </c>
      <c r="Q5" s="25">
        <f t="shared" si="10"/>
        <v>1212</v>
      </c>
      <c r="R5" s="25">
        <f t="shared" si="10"/>
        <v>1212</v>
      </c>
      <c r="S5" s="25">
        <f t="shared" si="10"/>
        <v>1212</v>
      </c>
      <c r="T5" s="25">
        <f t="shared" si="10"/>
        <v>1212</v>
      </c>
      <c r="U5" s="25">
        <f t="shared" si="10"/>
        <v>1212</v>
      </c>
      <c r="V5" s="25">
        <f t="shared" si="10"/>
        <v>1212</v>
      </c>
      <c r="W5" s="25">
        <f t="shared" si="10"/>
        <v>1212</v>
      </c>
      <c r="X5" s="25">
        <f t="shared" si="10"/>
        <v>1212</v>
      </c>
      <c r="Y5" s="25">
        <f t="shared" si="10"/>
        <v>1212</v>
      </c>
      <c r="Z5" s="25">
        <f t="shared" si="10"/>
        <v>1212</v>
      </c>
      <c r="AA5" s="25">
        <f t="shared" si="10"/>
        <v>1212</v>
      </c>
      <c r="AB5" s="25">
        <f t="shared" si="10"/>
        <v>1212</v>
      </c>
      <c r="AC5" s="25">
        <f t="shared" si="10"/>
        <v>1212</v>
      </c>
      <c r="AD5" s="25">
        <f t="shared" si="10"/>
        <v>1212</v>
      </c>
      <c r="AE5" s="25">
        <f t="shared" si="10"/>
        <v>1212</v>
      </c>
      <c r="AF5" s="25">
        <f t="shared" si="10"/>
        <v>1212</v>
      </c>
      <c r="AG5" s="25">
        <f t="shared" si="10"/>
        <v>1212</v>
      </c>
      <c r="AH5" s="25">
        <f t="shared" si="10"/>
        <v>1212</v>
      </c>
      <c r="AI5" s="25">
        <f t="shared" si="10"/>
        <v>1212</v>
      </c>
      <c r="AJ5" s="25">
        <f t="shared" si="10"/>
        <v>1212</v>
      </c>
      <c r="AK5" s="25">
        <f t="shared" si="10"/>
        <v>1212</v>
      </c>
      <c r="AL5" s="25">
        <f t="shared" si="10"/>
        <v>1212</v>
      </c>
      <c r="AM5" s="25">
        <f t="shared" si="10"/>
        <v>1212</v>
      </c>
      <c r="AN5" s="25">
        <f t="shared" si="10"/>
        <v>1212</v>
      </c>
      <c r="AO5" s="25">
        <f t="shared" si="10"/>
        <v>1212</v>
      </c>
      <c r="AP5" s="25">
        <f t="shared" si="10"/>
        <v>1212</v>
      </c>
      <c r="AQ5" s="48"/>
    </row>
    <row r="6" spans="1:43">
      <c r="A6" s="36"/>
      <c r="B6" s="41"/>
      <c r="C6" s="38"/>
      <c r="D6" s="41"/>
      <c r="E6" s="38"/>
      <c r="F6" s="38"/>
      <c r="G6" s="38"/>
      <c r="H6" s="45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2530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6" t="s">
        <v>147</v>
      </c>
      <c r="AD6" s="26" t="s">
        <v>146</v>
      </c>
      <c r="AE6" s="27">
        <v>0</v>
      </c>
      <c r="AF6" s="27">
        <v>0</v>
      </c>
      <c r="AG6" s="27">
        <v>1500</v>
      </c>
      <c r="AH6" s="27">
        <v>0</v>
      </c>
      <c r="AI6" s="27">
        <v>0</v>
      </c>
      <c r="AJ6" s="27">
        <v>0</v>
      </c>
      <c r="AK6" s="27">
        <v>2882</v>
      </c>
      <c r="AL6" s="27">
        <v>0</v>
      </c>
      <c r="AM6" s="27">
        <v>1486</v>
      </c>
      <c r="AN6" s="27">
        <v>3100</v>
      </c>
      <c r="AO6" s="27">
        <v>4000</v>
      </c>
      <c r="AP6" s="27">
        <v>560</v>
      </c>
      <c r="AQ6" s="48"/>
    </row>
    <row r="7" spans="1:43">
      <c r="A7" s="36" t="s">
        <v>18</v>
      </c>
      <c r="B7" s="41" t="s">
        <v>12</v>
      </c>
      <c r="C7" s="37">
        <f>SUMIFS(未交清!Z:Z,未交清!D:D,A:A,未交清!P:P,"8月")</f>
        <v>17046</v>
      </c>
      <c r="D7" s="41">
        <f>SUMIFS(未交清!Z:Z,未交清!D:D,A:A,未交清!P:P,"9月")</f>
        <v>25430</v>
      </c>
      <c r="E7" s="37">
        <f t="shared" si="7"/>
        <v>42476</v>
      </c>
      <c r="F7" s="37">
        <f>+E7-SUM(K8:AN8)</f>
        <v>8430</v>
      </c>
      <c r="G7" s="39">
        <v>1465</v>
      </c>
      <c r="H7" s="44">
        <f t="shared" si="8"/>
        <v>0.8015349844618137</v>
      </c>
      <c r="I7" s="21" t="s">
        <v>17</v>
      </c>
      <c r="J7" s="25">
        <f t="shared" si="9"/>
        <v>1465</v>
      </c>
      <c r="K7" s="25">
        <f t="shared" ref="K7:AP7" si="11">$G7</f>
        <v>1465</v>
      </c>
      <c r="L7" s="25">
        <f t="shared" si="11"/>
        <v>1465</v>
      </c>
      <c r="M7" s="25">
        <f t="shared" si="11"/>
        <v>1465</v>
      </c>
      <c r="N7" s="25">
        <f t="shared" si="11"/>
        <v>1465</v>
      </c>
      <c r="O7" s="25">
        <f t="shared" si="11"/>
        <v>1465</v>
      </c>
      <c r="P7" s="25">
        <f t="shared" si="11"/>
        <v>1465</v>
      </c>
      <c r="Q7" s="25">
        <f t="shared" si="11"/>
        <v>1465</v>
      </c>
      <c r="R7" s="25">
        <f t="shared" si="11"/>
        <v>1465</v>
      </c>
      <c r="S7" s="25">
        <f t="shared" si="11"/>
        <v>1465</v>
      </c>
      <c r="T7" s="25">
        <f t="shared" si="11"/>
        <v>1465</v>
      </c>
      <c r="U7" s="25">
        <f t="shared" si="11"/>
        <v>1465</v>
      </c>
      <c r="V7" s="25">
        <f t="shared" si="11"/>
        <v>1465</v>
      </c>
      <c r="W7" s="25">
        <f t="shared" si="11"/>
        <v>1465</v>
      </c>
      <c r="X7" s="25">
        <f t="shared" si="11"/>
        <v>1465</v>
      </c>
      <c r="Y7" s="25">
        <f t="shared" si="11"/>
        <v>1465</v>
      </c>
      <c r="Z7" s="25">
        <f t="shared" si="11"/>
        <v>1465</v>
      </c>
      <c r="AA7" s="25">
        <f t="shared" si="11"/>
        <v>1465</v>
      </c>
      <c r="AB7" s="25">
        <f t="shared" si="11"/>
        <v>1465</v>
      </c>
      <c r="AC7" s="25">
        <f t="shared" si="11"/>
        <v>1465</v>
      </c>
      <c r="AD7" s="25">
        <f t="shared" si="11"/>
        <v>1465</v>
      </c>
      <c r="AE7" s="25">
        <f t="shared" si="11"/>
        <v>1465</v>
      </c>
      <c r="AF7" s="25">
        <f t="shared" si="11"/>
        <v>1465</v>
      </c>
      <c r="AG7" s="25">
        <f t="shared" si="11"/>
        <v>1465</v>
      </c>
      <c r="AH7" s="25">
        <f t="shared" si="11"/>
        <v>1465</v>
      </c>
      <c r="AI7" s="25">
        <f t="shared" si="11"/>
        <v>1465</v>
      </c>
      <c r="AJ7" s="25">
        <f t="shared" si="11"/>
        <v>1465</v>
      </c>
      <c r="AK7" s="25">
        <f t="shared" si="11"/>
        <v>1465</v>
      </c>
      <c r="AL7" s="25">
        <f t="shared" si="11"/>
        <v>1465</v>
      </c>
      <c r="AM7" s="25">
        <f t="shared" si="11"/>
        <v>1465</v>
      </c>
      <c r="AN7" s="25">
        <f t="shared" si="11"/>
        <v>1465</v>
      </c>
      <c r="AO7" s="25">
        <v>0</v>
      </c>
      <c r="AP7" s="25">
        <f t="shared" si="11"/>
        <v>1465</v>
      </c>
      <c r="AQ7" s="48"/>
    </row>
    <row r="8" spans="1:43">
      <c r="A8" s="36"/>
      <c r="B8" s="41"/>
      <c r="C8" s="38"/>
      <c r="D8" s="41"/>
      <c r="E8" s="38"/>
      <c r="F8" s="38"/>
      <c r="G8" s="38"/>
      <c r="H8" s="45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2680</v>
      </c>
      <c r="X8" s="27">
        <v>0</v>
      </c>
      <c r="Y8" s="27">
        <v>1504</v>
      </c>
      <c r="Z8" s="27">
        <v>1440</v>
      </c>
      <c r="AA8" s="27">
        <v>2000</v>
      </c>
      <c r="AB8" s="27">
        <v>2100</v>
      </c>
      <c r="AC8" s="27">
        <v>2800</v>
      </c>
      <c r="AD8" s="26" t="s">
        <v>146</v>
      </c>
      <c r="AE8" s="27">
        <v>0</v>
      </c>
      <c r="AF8" s="27">
        <v>5180</v>
      </c>
      <c r="AG8" s="27">
        <v>4400</v>
      </c>
      <c r="AH8" s="27">
        <v>0</v>
      </c>
      <c r="AI8" s="27">
        <v>0</v>
      </c>
      <c r="AJ8" s="27">
        <v>0</v>
      </c>
      <c r="AK8" s="27">
        <v>0</v>
      </c>
      <c r="AL8" s="27">
        <v>5400</v>
      </c>
      <c r="AM8" s="27">
        <v>0</v>
      </c>
      <c r="AN8" s="27">
        <v>2660</v>
      </c>
      <c r="AO8" s="27">
        <v>4342</v>
      </c>
      <c r="AP8" s="27">
        <v>0</v>
      </c>
      <c r="AQ8" s="48"/>
    </row>
    <row r="9" spans="1:43">
      <c r="A9" s="36" t="s">
        <v>19</v>
      </c>
      <c r="B9" s="41" t="s">
        <v>12</v>
      </c>
      <c r="C9" s="37">
        <f>SUMIFS(未交清!Z:Z,未交清!D:D,A:A,未交清!P:P,"8月")</f>
        <v>10245</v>
      </c>
      <c r="D9" s="41">
        <f>SUMIFS(未交清!Z:Z,未交清!D:D,A:A,未交清!P:P,"9月")</f>
        <v>15640</v>
      </c>
      <c r="E9" s="37">
        <f t="shared" ref="E9:E13" si="12">SUM(C9:D10)</f>
        <v>25885</v>
      </c>
      <c r="F9" s="37">
        <f>+E9-SUM(K10:AN10)</f>
        <v>-5459</v>
      </c>
      <c r="G9" s="39">
        <v>893</v>
      </c>
      <c r="H9" s="44">
        <f t="shared" ref="H9:H11" si="13">IFERROR(1-F9/E9,"")</f>
        <v>1.2108943403515551</v>
      </c>
      <c r="I9" s="21" t="s">
        <v>17</v>
      </c>
      <c r="J9" s="25">
        <f t="shared" si="9"/>
        <v>893</v>
      </c>
      <c r="K9" s="25">
        <f t="shared" ref="K9:AP9" si="14">$G9</f>
        <v>893</v>
      </c>
      <c r="L9" s="25">
        <f t="shared" si="14"/>
        <v>893</v>
      </c>
      <c r="M9" s="25">
        <f t="shared" si="14"/>
        <v>893</v>
      </c>
      <c r="N9" s="25">
        <f t="shared" si="14"/>
        <v>893</v>
      </c>
      <c r="O9" s="25">
        <f t="shared" si="14"/>
        <v>893</v>
      </c>
      <c r="P9" s="25">
        <f t="shared" si="14"/>
        <v>893</v>
      </c>
      <c r="Q9" s="25">
        <f t="shared" si="14"/>
        <v>893</v>
      </c>
      <c r="R9" s="25">
        <f t="shared" si="14"/>
        <v>893</v>
      </c>
      <c r="S9" s="25">
        <f t="shared" si="14"/>
        <v>893</v>
      </c>
      <c r="T9" s="25">
        <f t="shared" si="14"/>
        <v>893</v>
      </c>
      <c r="U9" s="25">
        <f t="shared" si="14"/>
        <v>893</v>
      </c>
      <c r="V9" s="25">
        <f t="shared" si="14"/>
        <v>893</v>
      </c>
      <c r="W9" s="25">
        <f t="shared" si="14"/>
        <v>893</v>
      </c>
      <c r="X9" s="25">
        <f t="shared" si="14"/>
        <v>893</v>
      </c>
      <c r="Y9" s="25">
        <f t="shared" si="14"/>
        <v>893</v>
      </c>
      <c r="Z9" s="25">
        <f t="shared" si="14"/>
        <v>893</v>
      </c>
      <c r="AA9" s="25">
        <f t="shared" si="14"/>
        <v>893</v>
      </c>
      <c r="AB9" s="25">
        <f t="shared" si="14"/>
        <v>893</v>
      </c>
      <c r="AC9" s="25">
        <f t="shared" si="14"/>
        <v>893</v>
      </c>
      <c r="AD9" s="25">
        <f t="shared" si="14"/>
        <v>893</v>
      </c>
      <c r="AE9" s="25">
        <f t="shared" si="14"/>
        <v>893</v>
      </c>
      <c r="AF9" s="25">
        <f t="shared" si="14"/>
        <v>893</v>
      </c>
      <c r="AG9" s="25">
        <f t="shared" si="14"/>
        <v>893</v>
      </c>
      <c r="AH9" s="25">
        <f t="shared" si="14"/>
        <v>893</v>
      </c>
      <c r="AI9" s="25">
        <f t="shared" si="14"/>
        <v>893</v>
      </c>
      <c r="AJ9" s="25">
        <f t="shared" si="14"/>
        <v>893</v>
      </c>
      <c r="AK9" s="25">
        <f t="shared" si="14"/>
        <v>893</v>
      </c>
      <c r="AL9" s="25">
        <f t="shared" si="14"/>
        <v>893</v>
      </c>
      <c r="AM9" s="25">
        <f t="shared" si="14"/>
        <v>893</v>
      </c>
      <c r="AN9" s="25">
        <f t="shared" si="14"/>
        <v>893</v>
      </c>
      <c r="AO9" s="25">
        <f t="shared" si="14"/>
        <v>893</v>
      </c>
      <c r="AP9" s="25">
        <f t="shared" si="14"/>
        <v>893</v>
      </c>
      <c r="AQ9" s="48"/>
    </row>
    <row r="10" spans="1:43">
      <c r="A10" s="36"/>
      <c r="B10" s="41"/>
      <c r="C10" s="38"/>
      <c r="D10" s="41"/>
      <c r="E10" s="38"/>
      <c r="F10" s="38"/>
      <c r="G10" s="38"/>
      <c r="H10" s="45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1120</v>
      </c>
      <c r="V10" s="27">
        <v>2220</v>
      </c>
      <c r="W10" s="27">
        <v>0</v>
      </c>
      <c r="X10" s="27">
        <v>1680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6" t="s">
        <v>146</v>
      </c>
      <c r="AE10" s="26" t="s">
        <v>147</v>
      </c>
      <c r="AF10" s="27">
        <v>3320</v>
      </c>
      <c r="AG10" s="27">
        <v>1260</v>
      </c>
      <c r="AH10" s="27">
        <v>0</v>
      </c>
      <c r="AI10" s="26">
        <v>0</v>
      </c>
      <c r="AJ10" s="27">
        <v>0</v>
      </c>
      <c r="AK10" s="27">
        <v>0</v>
      </c>
      <c r="AL10" s="27">
        <v>3712</v>
      </c>
      <c r="AM10" s="27">
        <v>0</v>
      </c>
      <c r="AN10" s="27">
        <v>0</v>
      </c>
      <c r="AO10" s="27">
        <v>0</v>
      </c>
      <c r="AP10" s="27">
        <v>0</v>
      </c>
      <c r="AQ10" s="48"/>
    </row>
    <row r="11" spans="1:43">
      <c r="A11" s="36" t="s">
        <v>20</v>
      </c>
      <c r="B11" s="41" t="s">
        <v>12</v>
      </c>
      <c r="C11" s="37">
        <f>SUMIFS(未交清!Z:Z,未交清!D:D,A:A,未交清!P:P,"8月")</f>
        <v>0</v>
      </c>
      <c r="D11" s="41">
        <f>SUMIFS(未交清!Z:Z,未交清!D:D,A:A,未交清!P:P,"9月")</f>
        <v>13085</v>
      </c>
      <c r="E11" s="37">
        <f t="shared" si="12"/>
        <v>13085</v>
      </c>
      <c r="F11" s="37">
        <f>+E11-SUM(K12:AN12)</f>
        <v>2075</v>
      </c>
      <c r="G11" s="39">
        <v>452</v>
      </c>
      <c r="H11" s="44">
        <f t="shared" si="13"/>
        <v>0.84142147497134123</v>
      </c>
      <c r="I11" s="21" t="s">
        <v>17</v>
      </c>
      <c r="J11" s="25">
        <f t="shared" ref="J11:AP11" si="15">$G11</f>
        <v>452</v>
      </c>
      <c r="K11" s="25">
        <f t="shared" si="15"/>
        <v>452</v>
      </c>
      <c r="L11" s="25">
        <f t="shared" si="15"/>
        <v>452</v>
      </c>
      <c r="M11" s="25">
        <f t="shared" si="15"/>
        <v>452</v>
      </c>
      <c r="N11" s="25">
        <f t="shared" si="15"/>
        <v>452</v>
      </c>
      <c r="O11" s="25">
        <f t="shared" si="15"/>
        <v>452</v>
      </c>
      <c r="P11" s="25">
        <f t="shared" si="15"/>
        <v>452</v>
      </c>
      <c r="Q11" s="25">
        <f t="shared" si="15"/>
        <v>452</v>
      </c>
      <c r="R11" s="25">
        <f t="shared" si="15"/>
        <v>452</v>
      </c>
      <c r="S11" s="25">
        <f t="shared" si="15"/>
        <v>452</v>
      </c>
      <c r="T11" s="25">
        <f t="shared" si="15"/>
        <v>452</v>
      </c>
      <c r="U11" s="25">
        <f t="shared" si="15"/>
        <v>452</v>
      </c>
      <c r="V11" s="25">
        <f t="shared" si="15"/>
        <v>452</v>
      </c>
      <c r="W11" s="25">
        <f t="shared" si="15"/>
        <v>452</v>
      </c>
      <c r="X11" s="25">
        <f t="shared" si="15"/>
        <v>452</v>
      </c>
      <c r="Y11" s="25">
        <f t="shared" si="15"/>
        <v>452</v>
      </c>
      <c r="Z11" s="25">
        <f t="shared" si="15"/>
        <v>452</v>
      </c>
      <c r="AA11" s="25">
        <f t="shared" si="15"/>
        <v>452</v>
      </c>
      <c r="AB11" s="25">
        <f t="shared" si="15"/>
        <v>452</v>
      </c>
      <c r="AC11" s="25">
        <f t="shared" si="15"/>
        <v>452</v>
      </c>
      <c r="AD11" s="25">
        <f t="shared" si="15"/>
        <v>452</v>
      </c>
      <c r="AE11" s="25">
        <f t="shared" si="15"/>
        <v>452</v>
      </c>
      <c r="AF11" s="25">
        <f t="shared" si="15"/>
        <v>452</v>
      </c>
      <c r="AG11" s="25">
        <f t="shared" si="15"/>
        <v>452</v>
      </c>
      <c r="AH11" s="25">
        <f t="shared" si="15"/>
        <v>452</v>
      </c>
      <c r="AI11" s="25">
        <f t="shared" si="15"/>
        <v>452</v>
      </c>
      <c r="AJ11" s="25">
        <f t="shared" si="15"/>
        <v>452</v>
      </c>
      <c r="AK11" s="25">
        <f t="shared" si="15"/>
        <v>452</v>
      </c>
      <c r="AL11" s="25">
        <f t="shared" si="15"/>
        <v>452</v>
      </c>
      <c r="AM11" s="25">
        <f t="shared" si="15"/>
        <v>452</v>
      </c>
      <c r="AN11" s="25">
        <f t="shared" si="15"/>
        <v>452</v>
      </c>
      <c r="AO11" s="25">
        <f t="shared" si="15"/>
        <v>452</v>
      </c>
      <c r="AP11" s="25">
        <f t="shared" si="15"/>
        <v>452</v>
      </c>
      <c r="AQ11" s="48"/>
    </row>
    <row r="12" spans="1:43">
      <c r="A12" s="36"/>
      <c r="B12" s="41"/>
      <c r="C12" s="38"/>
      <c r="D12" s="41"/>
      <c r="E12" s="38"/>
      <c r="F12" s="38"/>
      <c r="G12" s="38"/>
      <c r="H12" s="45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2460</v>
      </c>
      <c r="AD12" s="26" t="s">
        <v>146</v>
      </c>
      <c r="AE12" s="27">
        <v>0</v>
      </c>
      <c r="AF12" s="27">
        <v>0</v>
      </c>
      <c r="AG12" s="27">
        <v>600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48"/>
    </row>
    <row r="13" spans="1:43">
      <c r="A13" s="36" t="s">
        <v>21</v>
      </c>
      <c r="B13" s="41" t="s">
        <v>12</v>
      </c>
      <c r="C13" s="37">
        <f>SUMIFS(未交清!Z:Z,未交清!D:D,A:A,未交清!P:P,"8月")</f>
        <v>8000</v>
      </c>
      <c r="D13" s="41">
        <f>SUMIFS(未交清!Z:Z,未交清!D:D,A:A,未交清!P:P,"9月")</f>
        <v>0</v>
      </c>
      <c r="E13" s="37">
        <f t="shared" si="12"/>
        <v>8000</v>
      </c>
      <c r="F13" s="37">
        <f>+E13-SUM(K14:AN14)</f>
        <v>8000</v>
      </c>
      <c r="G13" s="39">
        <v>276</v>
      </c>
      <c r="H13" s="44">
        <f>IFERROR(1-F13/E13,"")</f>
        <v>0</v>
      </c>
      <c r="I13" s="21" t="s">
        <v>17</v>
      </c>
      <c r="J13" s="25">
        <f t="shared" ref="J13:AP13" si="16">$G13</f>
        <v>276</v>
      </c>
      <c r="K13" s="25">
        <f t="shared" si="16"/>
        <v>276</v>
      </c>
      <c r="L13" s="25">
        <f t="shared" si="16"/>
        <v>276</v>
      </c>
      <c r="M13" s="25">
        <f t="shared" si="16"/>
        <v>276</v>
      </c>
      <c r="N13" s="25">
        <f t="shared" si="16"/>
        <v>276</v>
      </c>
      <c r="O13" s="25">
        <f t="shared" si="16"/>
        <v>276</v>
      </c>
      <c r="P13" s="25">
        <f t="shared" si="16"/>
        <v>276</v>
      </c>
      <c r="Q13" s="25">
        <f t="shared" si="16"/>
        <v>276</v>
      </c>
      <c r="R13" s="25">
        <f t="shared" si="16"/>
        <v>276</v>
      </c>
      <c r="S13" s="25">
        <f t="shared" si="16"/>
        <v>276</v>
      </c>
      <c r="T13" s="25">
        <f t="shared" si="16"/>
        <v>276</v>
      </c>
      <c r="U13" s="25">
        <f t="shared" si="16"/>
        <v>276</v>
      </c>
      <c r="V13" s="25">
        <f t="shared" si="16"/>
        <v>276</v>
      </c>
      <c r="W13" s="25">
        <f t="shared" si="16"/>
        <v>276</v>
      </c>
      <c r="X13" s="25">
        <f t="shared" si="16"/>
        <v>276</v>
      </c>
      <c r="Y13" s="25">
        <f t="shared" si="16"/>
        <v>276</v>
      </c>
      <c r="Z13" s="25">
        <f t="shared" si="16"/>
        <v>276</v>
      </c>
      <c r="AA13" s="25">
        <f t="shared" si="16"/>
        <v>276</v>
      </c>
      <c r="AB13" s="25">
        <f t="shared" si="16"/>
        <v>276</v>
      </c>
      <c r="AC13" s="25">
        <f t="shared" si="16"/>
        <v>276</v>
      </c>
      <c r="AD13" s="25">
        <f t="shared" si="16"/>
        <v>276</v>
      </c>
      <c r="AE13" s="25">
        <f t="shared" si="16"/>
        <v>276</v>
      </c>
      <c r="AF13" s="25">
        <f t="shared" si="16"/>
        <v>276</v>
      </c>
      <c r="AG13" s="25">
        <f t="shared" si="16"/>
        <v>276</v>
      </c>
      <c r="AH13" s="25">
        <f t="shared" si="16"/>
        <v>276</v>
      </c>
      <c r="AI13" s="25">
        <f t="shared" si="16"/>
        <v>276</v>
      </c>
      <c r="AJ13" s="25">
        <f t="shared" si="16"/>
        <v>276</v>
      </c>
      <c r="AK13" s="25">
        <f t="shared" si="16"/>
        <v>276</v>
      </c>
      <c r="AL13" s="25">
        <f t="shared" si="16"/>
        <v>276</v>
      </c>
      <c r="AM13" s="25">
        <f t="shared" si="16"/>
        <v>276</v>
      </c>
      <c r="AN13" s="25">
        <f t="shared" si="16"/>
        <v>276</v>
      </c>
      <c r="AO13" s="25">
        <f t="shared" si="16"/>
        <v>276</v>
      </c>
      <c r="AP13" s="25">
        <f t="shared" si="16"/>
        <v>276</v>
      </c>
      <c r="AQ13" s="48"/>
    </row>
    <row r="14" spans="1:43">
      <c r="A14" s="36"/>
      <c r="B14" s="41"/>
      <c r="C14" s="38"/>
      <c r="D14" s="41"/>
      <c r="E14" s="38"/>
      <c r="F14" s="38"/>
      <c r="G14" s="38"/>
      <c r="H14" s="45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6" t="s">
        <v>146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48"/>
    </row>
    <row r="15" spans="1:43">
      <c r="A15" s="36" t="s">
        <v>22</v>
      </c>
      <c r="B15" s="41" t="s">
        <v>12</v>
      </c>
      <c r="C15" s="37">
        <f>SUMIFS(未交清!Z:Z,未交清!D:D,A:A,未交清!P:P,"8月")</f>
        <v>0</v>
      </c>
      <c r="D15" s="41">
        <f>SUMIFS(未交清!Z:Z,未交清!D:D,A:A,未交清!P:P,"9月")</f>
        <v>21486</v>
      </c>
      <c r="E15" s="37">
        <f t="shared" ref="E15:E19" si="17">SUM(C15:D16)</f>
        <v>21486</v>
      </c>
      <c r="F15" s="37">
        <f>+E15-SUM(K16:AN16)</f>
        <v>-472</v>
      </c>
      <c r="G15" s="39">
        <v>741</v>
      </c>
      <c r="H15" s="44">
        <f>IFERROR(1-F15/E15,"")</f>
        <v>1.0219677929814763</v>
      </c>
      <c r="I15" s="21" t="s">
        <v>17</v>
      </c>
      <c r="J15" s="25">
        <f t="shared" ref="J15:AP15" si="18">$G15</f>
        <v>741</v>
      </c>
      <c r="K15" s="25">
        <f t="shared" si="18"/>
        <v>741</v>
      </c>
      <c r="L15" s="25">
        <f t="shared" si="18"/>
        <v>741</v>
      </c>
      <c r="M15" s="25">
        <f t="shared" si="18"/>
        <v>741</v>
      </c>
      <c r="N15" s="25">
        <f t="shared" si="18"/>
        <v>741</v>
      </c>
      <c r="O15" s="25">
        <f t="shared" si="18"/>
        <v>741</v>
      </c>
      <c r="P15" s="25">
        <f t="shared" si="18"/>
        <v>741</v>
      </c>
      <c r="Q15" s="25">
        <f t="shared" si="18"/>
        <v>741</v>
      </c>
      <c r="R15" s="25">
        <f t="shared" si="18"/>
        <v>741</v>
      </c>
      <c r="S15" s="25">
        <f t="shared" si="18"/>
        <v>741</v>
      </c>
      <c r="T15" s="25">
        <f t="shared" si="18"/>
        <v>741</v>
      </c>
      <c r="U15" s="25">
        <f t="shared" si="18"/>
        <v>741</v>
      </c>
      <c r="V15" s="25">
        <f t="shared" si="18"/>
        <v>741</v>
      </c>
      <c r="W15" s="25">
        <f t="shared" si="18"/>
        <v>741</v>
      </c>
      <c r="X15" s="25">
        <f t="shared" si="18"/>
        <v>741</v>
      </c>
      <c r="Y15" s="25">
        <f t="shared" si="18"/>
        <v>741</v>
      </c>
      <c r="Z15" s="25">
        <f t="shared" si="18"/>
        <v>741</v>
      </c>
      <c r="AA15" s="25">
        <f t="shared" si="18"/>
        <v>741</v>
      </c>
      <c r="AB15" s="25">
        <f t="shared" si="18"/>
        <v>741</v>
      </c>
      <c r="AC15" s="25">
        <f t="shared" si="18"/>
        <v>741</v>
      </c>
      <c r="AD15" s="25">
        <f t="shared" si="18"/>
        <v>741</v>
      </c>
      <c r="AE15" s="25">
        <f t="shared" si="18"/>
        <v>741</v>
      </c>
      <c r="AF15" s="25">
        <f t="shared" si="18"/>
        <v>741</v>
      </c>
      <c r="AG15" s="25">
        <f t="shared" si="18"/>
        <v>741</v>
      </c>
      <c r="AH15" s="25">
        <f t="shared" si="18"/>
        <v>741</v>
      </c>
      <c r="AI15" s="25">
        <f t="shared" si="18"/>
        <v>741</v>
      </c>
      <c r="AJ15" s="25">
        <f t="shared" si="18"/>
        <v>741</v>
      </c>
      <c r="AK15" s="25">
        <f t="shared" si="18"/>
        <v>741</v>
      </c>
      <c r="AL15" s="25">
        <f t="shared" si="18"/>
        <v>741</v>
      </c>
      <c r="AM15" s="25">
        <f t="shared" si="18"/>
        <v>741</v>
      </c>
      <c r="AN15" s="25">
        <f t="shared" si="18"/>
        <v>741</v>
      </c>
      <c r="AO15" s="25">
        <f t="shared" si="18"/>
        <v>741</v>
      </c>
      <c r="AP15" s="25">
        <f t="shared" si="18"/>
        <v>741</v>
      </c>
      <c r="AQ15" s="48"/>
    </row>
    <row r="16" spans="1:43">
      <c r="A16" s="36"/>
      <c r="B16" s="41"/>
      <c r="C16" s="38"/>
      <c r="D16" s="41"/>
      <c r="E16" s="38"/>
      <c r="F16" s="38"/>
      <c r="G16" s="38"/>
      <c r="H16" s="45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2332</v>
      </c>
      <c r="U16" s="27">
        <v>0</v>
      </c>
      <c r="V16" s="27">
        <v>1920</v>
      </c>
      <c r="W16" s="27">
        <v>0</v>
      </c>
      <c r="X16" s="27">
        <v>1920</v>
      </c>
      <c r="Y16" s="27">
        <v>0</v>
      </c>
      <c r="Z16" s="27">
        <v>3260</v>
      </c>
      <c r="AA16" s="27">
        <v>2000</v>
      </c>
      <c r="AB16" s="27">
        <v>1420</v>
      </c>
      <c r="AC16" s="27">
        <v>0</v>
      </c>
      <c r="AD16" s="26" t="s">
        <v>146</v>
      </c>
      <c r="AE16" s="26" t="s">
        <v>147</v>
      </c>
      <c r="AF16" s="27">
        <v>1170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48"/>
    </row>
    <row r="17" spans="1:43">
      <c r="A17" s="40" t="s">
        <v>23</v>
      </c>
      <c r="B17" s="41" t="s">
        <v>12</v>
      </c>
      <c r="C17" s="37">
        <f>SUMIFS(未交清!Z:Z,未交清!D:D,A:A,未交清!P:P,"8月")</f>
        <v>0</v>
      </c>
      <c r="D17" s="41">
        <v>9000</v>
      </c>
      <c r="E17" s="37">
        <f>SUM(C17:D18)</f>
        <v>9000</v>
      </c>
      <c r="F17" s="39">
        <v>-120</v>
      </c>
      <c r="G17" s="42">
        <v>1800</v>
      </c>
      <c r="H17" s="46">
        <f>IFERROR(1-F17/E17,"")</f>
        <v>1.0133333333333334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>
        <v>0</v>
      </c>
      <c r="AB17" s="28">
        <v>0</v>
      </c>
      <c r="AC17" s="28">
        <v>0</v>
      </c>
      <c r="AD17" s="28"/>
      <c r="AE17" s="28">
        <v>0</v>
      </c>
      <c r="AF17" s="28">
        <v>0</v>
      </c>
      <c r="AG17" s="28">
        <v>0</v>
      </c>
      <c r="AH17" s="28"/>
      <c r="AI17" s="28"/>
      <c r="AJ17" s="28"/>
      <c r="AK17" s="28">
        <v>1800</v>
      </c>
      <c r="AL17" s="28">
        <v>1800</v>
      </c>
      <c r="AM17" s="28">
        <v>1800</v>
      </c>
      <c r="AN17" s="28">
        <v>1800</v>
      </c>
      <c r="AO17" s="28">
        <v>1800</v>
      </c>
      <c r="AP17" s="28">
        <v>1800</v>
      </c>
      <c r="AQ17" s="40" t="s">
        <v>25</v>
      </c>
    </row>
    <row r="18" spans="1:43">
      <c r="A18" s="40"/>
      <c r="B18" s="41"/>
      <c r="C18" s="38"/>
      <c r="D18" s="41"/>
      <c r="E18" s="38"/>
      <c r="F18" s="38"/>
      <c r="G18" s="43"/>
      <c r="H18" s="47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6" t="s">
        <v>24</v>
      </c>
      <c r="U18" s="26" t="s">
        <v>24</v>
      </c>
      <c r="V18" s="26" t="s">
        <v>24</v>
      </c>
      <c r="W18" s="26" t="s">
        <v>24</v>
      </c>
      <c r="X18" s="26" t="s">
        <v>24</v>
      </c>
      <c r="Y18" s="26" t="s">
        <v>24</v>
      </c>
      <c r="Z18" s="26" t="s">
        <v>24</v>
      </c>
      <c r="AA18" s="27">
        <v>0</v>
      </c>
      <c r="AB18" s="28">
        <v>0</v>
      </c>
      <c r="AC18" s="28">
        <v>0</v>
      </c>
      <c r="AD18" s="26" t="s">
        <v>146</v>
      </c>
      <c r="AE18" s="28">
        <v>0</v>
      </c>
      <c r="AF18" s="28">
        <v>0</v>
      </c>
      <c r="AG18" s="28">
        <v>0</v>
      </c>
      <c r="AH18" s="28"/>
      <c r="AI18" s="28"/>
      <c r="AJ18" s="28"/>
      <c r="AK18" s="28">
        <v>1470</v>
      </c>
      <c r="AL18" s="28">
        <v>1260</v>
      </c>
      <c r="AM18" s="28">
        <v>0</v>
      </c>
      <c r="AN18" s="28">
        <v>2190</v>
      </c>
      <c r="AO18" s="28">
        <v>0</v>
      </c>
      <c r="AP18" s="28">
        <v>4200</v>
      </c>
      <c r="AQ18" s="40"/>
    </row>
    <row r="19" spans="1:43" ht="14.25" customHeight="1">
      <c r="A19" s="42" t="s">
        <v>26</v>
      </c>
      <c r="B19" s="37" t="s">
        <v>12</v>
      </c>
      <c r="C19" s="37">
        <f>SUMIFS(未交清!Z:Z,未交清!D:D,A:A,未交清!P:P,"8月")</f>
        <v>0</v>
      </c>
      <c r="D19" s="41">
        <f>SUMIFS(未交清!Z:Z,未交清!D:D,A:A,未交清!P:P,"9月")</f>
        <v>0</v>
      </c>
      <c r="E19" s="37">
        <f t="shared" si="17"/>
        <v>0</v>
      </c>
      <c r="F19" s="37">
        <f>+E19-SUM(K20:AN20)</f>
        <v>0</v>
      </c>
      <c r="G19" s="42"/>
      <c r="H19" s="46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7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40" t="s">
        <v>25</v>
      </c>
    </row>
    <row r="20" spans="1:43">
      <c r="A20" s="43"/>
      <c r="B20" s="38"/>
      <c r="C20" s="38"/>
      <c r="D20" s="41"/>
      <c r="E20" s="38"/>
      <c r="F20" s="38"/>
      <c r="G20" s="38"/>
      <c r="H20" s="47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26" t="s">
        <v>24</v>
      </c>
      <c r="U20" s="26" t="s">
        <v>24</v>
      </c>
      <c r="V20" s="26" t="s">
        <v>24</v>
      </c>
      <c r="W20" s="26" t="s">
        <v>24</v>
      </c>
      <c r="X20" s="26" t="s">
        <v>24</v>
      </c>
      <c r="Y20" s="26" t="s">
        <v>24</v>
      </c>
      <c r="Z20" s="26" t="s">
        <v>24</v>
      </c>
      <c r="AA20" s="26" t="s">
        <v>24</v>
      </c>
      <c r="AB20" s="26" t="s">
        <v>24</v>
      </c>
      <c r="AC20" s="26" t="s">
        <v>24</v>
      </c>
      <c r="AD20" s="26" t="s">
        <v>146</v>
      </c>
      <c r="AE20" s="26" t="s">
        <v>24</v>
      </c>
      <c r="AF20" s="26" t="s">
        <v>24</v>
      </c>
      <c r="AG20" s="26" t="s">
        <v>24</v>
      </c>
      <c r="AH20" s="30"/>
      <c r="AI20" s="30"/>
      <c r="AJ20" s="30"/>
      <c r="AK20" s="26" t="s">
        <v>24</v>
      </c>
      <c r="AL20" s="26" t="s">
        <v>24</v>
      </c>
      <c r="AM20" s="26" t="s">
        <v>24</v>
      </c>
      <c r="AN20" s="26" t="s">
        <v>24</v>
      </c>
      <c r="AO20" s="26" t="s">
        <v>24</v>
      </c>
      <c r="AP20" s="26" t="s">
        <v>24</v>
      </c>
      <c r="AQ20" s="40"/>
    </row>
    <row r="21" spans="1:43">
      <c r="A21" s="40" t="s">
        <v>27</v>
      </c>
      <c r="B21" s="41" t="s">
        <v>12</v>
      </c>
      <c r="C21" s="37">
        <f>SUM(C3:C20)</f>
        <v>36242</v>
      </c>
      <c r="D21" s="37">
        <f>SUM(D3:D20)</f>
        <v>123884</v>
      </c>
      <c r="E21" s="37">
        <f>SUM(E3:E20)</f>
        <v>160126</v>
      </c>
      <c r="F21" s="37">
        <f>SUM(F3:F20)</f>
        <v>22145</v>
      </c>
      <c r="G21" s="39">
        <f>SUM(G3:G20)</f>
        <v>7014</v>
      </c>
      <c r="H21" s="44">
        <f>IFERROR(1-F21/E21,"")</f>
        <v>0.86170265915591471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25">
        <v>5214</v>
      </c>
      <c r="AP21" s="25">
        <v>5214</v>
      </c>
      <c r="AQ21" s="48"/>
    </row>
    <row r="22" spans="1:43">
      <c r="A22" s="40"/>
      <c r="B22" s="41"/>
      <c r="C22" s="38"/>
      <c r="D22" s="38"/>
      <c r="E22" s="38"/>
      <c r="F22" s="38"/>
      <c r="G22" s="38"/>
      <c r="H22" s="45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v>2332</v>
      </c>
      <c r="U22" s="27">
        <v>1120</v>
      </c>
      <c r="V22" s="27">
        <v>6670</v>
      </c>
      <c r="W22" s="27">
        <v>2680</v>
      </c>
      <c r="X22" s="27">
        <v>3600</v>
      </c>
      <c r="Y22" s="27">
        <v>1504</v>
      </c>
      <c r="Z22" s="27">
        <v>4700</v>
      </c>
      <c r="AA22" s="27">
        <v>4000</v>
      </c>
      <c r="AB22" s="27">
        <v>3520</v>
      </c>
      <c r="AC22" s="27">
        <v>5260</v>
      </c>
      <c r="AD22" s="26" t="s">
        <v>146</v>
      </c>
      <c r="AE22" s="26" t="s">
        <v>148</v>
      </c>
      <c r="AF22" s="27">
        <v>10670</v>
      </c>
      <c r="AG22" s="27">
        <v>7760</v>
      </c>
      <c r="AH22" s="27">
        <f t="shared" ref="AH22:AJ22" si="19">SUMIFS(AH3:AH20,AG3:AG20,$I$4)</f>
        <v>0</v>
      </c>
      <c r="AI22" s="27">
        <f t="shared" si="19"/>
        <v>0</v>
      </c>
      <c r="AJ22" s="27">
        <f t="shared" si="19"/>
        <v>0</v>
      </c>
      <c r="AK22" s="27">
        <v>4352</v>
      </c>
      <c r="AL22" s="27">
        <v>10372</v>
      </c>
      <c r="AM22" s="27">
        <v>3718</v>
      </c>
      <c r="AN22" s="27">
        <v>9193</v>
      </c>
      <c r="AO22" s="27">
        <v>8342</v>
      </c>
      <c r="AP22" s="27">
        <v>4760</v>
      </c>
      <c r="AQ22" s="48"/>
    </row>
    <row r="23" spans="1:43">
      <c r="W23" s="31"/>
      <c r="AE23" s="32"/>
    </row>
  </sheetData>
  <mergeCells count="91"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2021-09-30T12:48:52Z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