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<sst xmlns="http://schemas.openxmlformats.org/spreadsheetml/2006/main" count="1903" uniqueCount="127">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</sst>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L24" sqref="L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47" t="s">
        <v>0</v>
      </c>
      <c r="B1" s="48"/>
      <c r="C1" s="48"/>
      <c r="D1" s="48"/>
      <c r="E1" s="48"/>
      <c r="F1" s="48"/>
      <c r="G1" s="48"/>
      <c r="H1" s="4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4" t="s">
        <v>11</v>
      </c>
      <c r="B3" s="43" t="s">
        <v>12</v>
      </c>
      <c r="C3" s="42">
        <f>SUMIFS(未交清!Z:Z,未交清!D:D,A:A,未交清!P:P,"10月",未交清!A:A,"番锌")</f>
        <v>1052</v>
      </c>
      <c r="D3" s="43">
        <f>SUMIFS(未交清!Z:Z,未交清!D:D,A:A,未交清!P:P,"11月",未交清!A:A,"番锌")</f>
        <v>1000</v>
      </c>
      <c r="E3" s="42">
        <f>SUM(C3:D4)</f>
        <v>2052</v>
      </c>
      <c r="F3" s="42">
        <f>+E3-SUM(J4:AM4)</f>
        <v>2052</v>
      </c>
      <c r="G3" s="36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4"/>
      <c r="B4" s="43"/>
      <c r="C4" s="37"/>
      <c r="D4" s="43"/>
      <c r="E4" s="37"/>
      <c r="F4" s="37"/>
      <c r="G4" s="37"/>
      <c r="H4" s="39"/>
      <c r="I4" s="23" t="s">
        <v>14</v>
      </c>
      <c r="J4" s="33" t="s">
        <v>125</v>
      </c>
      <c r="K4" s="28">
        <v>0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4" t="s">
        <v>15</v>
      </c>
      <c r="B5" s="43" t="s">
        <v>12</v>
      </c>
      <c r="C5" s="42">
        <f>SUMIFS(未交清!Z:Z,未交清!D:D,A:A,未交清!P:P,"10月",未交清!A:A,"番锌")</f>
        <v>6</v>
      </c>
      <c r="D5" s="43">
        <f>SUMIFS(未交清!Z:Z,未交清!D:D,A:A,未交清!P:P,"11月",未交清!A:A,"番锌")</f>
        <v>36467</v>
      </c>
      <c r="E5" s="42">
        <f>SUM(C5:D6)</f>
        <v>36473</v>
      </c>
      <c r="F5" s="42">
        <f>+E5-SUM(J6:AM6)</f>
        <v>36473</v>
      </c>
      <c r="G5" s="36">
        <f>INT(F5/27)</f>
        <v>1350</v>
      </c>
      <c r="H5" s="38">
        <f>IFERROR(1-F5/E5,"0.0%")</f>
        <v>0</v>
      </c>
      <c r="I5" s="23" t="s">
        <v>16</v>
      </c>
      <c r="J5" s="27">
        <f t="shared" ref="J5:AM5" si="3">$G5</f>
        <v>1350</v>
      </c>
      <c r="K5" s="27">
        <f t="shared" si="3"/>
        <v>1350</v>
      </c>
      <c r="L5" s="27">
        <f t="shared" si="3"/>
        <v>1350</v>
      </c>
      <c r="M5" s="27">
        <f t="shared" si="3"/>
        <v>1350</v>
      </c>
      <c r="N5" s="27">
        <f t="shared" si="3"/>
        <v>1350</v>
      </c>
      <c r="O5" s="27">
        <f t="shared" si="3"/>
        <v>1350</v>
      </c>
      <c r="P5" s="27">
        <f t="shared" si="3"/>
        <v>1350</v>
      </c>
      <c r="Q5" s="27">
        <f t="shared" si="3"/>
        <v>1350</v>
      </c>
      <c r="R5" s="27">
        <f t="shared" si="3"/>
        <v>1350</v>
      </c>
      <c r="S5" s="27">
        <f t="shared" si="3"/>
        <v>1350</v>
      </c>
      <c r="T5" s="27">
        <f t="shared" si="3"/>
        <v>1350</v>
      </c>
      <c r="U5" s="27">
        <f t="shared" si="3"/>
        <v>1350</v>
      </c>
      <c r="V5" s="27">
        <f t="shared" si="3"/>
        <v>1350</v>
      </c>
      <c r="W5" s="27">
        <f t="shared" si="3"/>
        <v>1350</v>
      </c>
      <c r="X5" s="27">
        <f t="shared" si="3"/>
        <v>1350</v>
      </c>
      <c r="Y5" s="27">
        <f t="shared" si="3"/>
        <v>1350</v>
      </c>
      <c r="Z5" s="27">
        <f t="shared" si="3"/>
        <v>1350</v>
      </c>
      <c r="AA5" s="27">
        <f t="shared" si="3"/>
        <v>1350</v>
      </c>
      <c r="AB5" s="27">
        <f t="shared" si="3"/>
        <v>1350</v>
      </c>
      <c r="AC5" s="27">
        <f t="shared" si="3"/>
        <v>1350</v>
      </c>
      <c r="AD5" s="27">
        <f t="shared" si="3"/>
        <v>1350</v>
      </c>
      <c r="AE5" s="27">
        <f t="shared" si="3"/>
        <v>1350</v>
      </c>
      <c r="AF5" s="27">
        <f t="shared" si="3"/>
        <v>1350</v>
      </c>
      <c r="AG5" s="27">
        <f t="shared" si="3"/>
        <v>1350</v>
      </c>
      <c r="AH5" s="27">
        <f t="shared" si="3"/>
        <v>1350</v>
      </c>
      <c r="AI5" s="27">
        <f t="shared" si="3"/>
        <v>1350</v>
      </c>
      <c r="AJ5" s="27">
        <f t="shared" si="3"/>
        <v>1350</v>
      </c>
      <c r="AK5" s="27">
        <f t="shared" si="3"/>
        <v>1350</v>
      </c>
      <c r="AL5" s="27">
        <f t="shared" si="3"/>
        <v>1350</v>
      </c>
      <c r="AM5" s="27">
        <f t="shared" si="3"/>
        <v>1350</v>
      </c>
      <c r="AN5" s="34"/>
    </row>
    <row r="6" spans="1:40">
      <c r="A6" s="44"/>
      <c r="B6" s="43"/>
      <c r="C6" s="37"/>
      <c r="D6" s="43"/>
      <c r="E6" s="37"/>
      <c r="F6" s="37"/>
      <c r="G6" s="37"/>
      <c r="H6" s="39"/>
      <c r="I6" s="23" t="s">
        <v>14</v>
      </c>
      <c r="J6" s="33" t="s">
        <v>125</v>
      </c>
      <c r="K6" s="28">
        <v>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4" t="s">
        <v>17</v>
      </c>
      <c r="B7" s="43" t="s">
        <v>12</v>
      </c>
      <c r="C7" s="42">
        <f>SUMIFS(未交清!Z:Z,未交清!D:D,A:A,未交清!P:P,"10月",未交清!A:A,"番锌")</f>
        <v>0</v>
      </c>
      <c r="D7" s="43">
        <f>SUMIFS(未交清!Z:Z,未交清!D:D,A:A,未交清!P:P,"11月",未交清!A:A,"番锌")</f>
        <v>11441</v>
      </c>
      <c r="E7" s="42">
        <f>SUM(C7:D8)</f>
        <v>11441</v>
      </c>
      <c r="F7" s="42">
        <f>+E7-SUM(J8:AM8)</f>
        <v>11441</v>
      </c>
      <c r="G7" s="36">
        <f>INT(F7/27)</f>
        <v>423</v>
      </c>
      <c r="H7" s="38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34"/>
    </row>
    <row r="8" spans="1:40">
      <c r="A8" s="44"/>
      <c r="B8" s="43"/>
      <c r="C8" s="37"/>
      <c r="D8" s="43"/>
      <c r="E8" s="37"/>
      <c r="F8" s="37"/>
      <c r="G8" s="37"/>
      <c r="H8" s="39"/>
      <c r="I8" s="23" t="s">
        <v>14</v>
      </c>
      <c r="J8" s="33" t="s">
        <v>125</v>
      </c>
      <c r="K8" s="28">
        <v>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4" t="s">
        <v>18</v>
      </c>
      <c r="B9" s="43" t="s">
        <v>12</v>
      </c>
      <c r="C9" s="42">
        <f>SUMIFS(未交清!Z:Z,未交清!D:D,A:A,未交清!P:P,"10月",未交清!A:A,"番锌")</f>
        <v>0</v>
      </c>
      <c r="D9" s="43">
        <f>SUMIFS(未交清!Z:Z,未交清!D:D,A:A,未交清!P:P,"11月",未交清!A:A,"番锌")</f>
        <v>8614</v>
      </c>
      <c r="E9" s="42">
        <f>SUM(C9:D10)</f>
        <v>8614</v>
      </c>
      <c r="F9" s="42">
        <f>+E9-SUM(J10:AM10)</f>
        <v>8614</v>
      </c>
      <c r="G9" s="36">
        <f>INT(F9/27)</f>
        <v>319</v>
      </c>
      <c r="H9" s="38">
        <f>IFERROR(1-F9/E9,"0.0%")</f>
        <v>0</v>
      </c>
      <c r="I9" s="23" t="s">
        <v>16</v>
      </c>
      <c r="J9" s="27">
        <f t="shared" ref="J9:AM9" si="5">$G9</f>
        <v>319</v>
      </c>
      <c r="K9" s="27">
        <f t="shared" si="5"/>
        <v>319</v>
      </c>
      <c r="L9" s="27">
        <f t="shared" si="5"/>
        <v>319</v>
      </c>
      <c r="M9" s="27">
        <f t="shared" si="5"/>
        <v>319</v>
      </c>
      <c r="N9" s="27">
        <f t="shared" si="5"/>
        <v>319</v>
      </c>
      <c r="O9" s="27">
        <f t="shared" si="5"/>
        <v>319</v>
      </c>
      <c r="P9" s="27">
        <f t="shared" si="5"/>
        <v>319</v>
      </c>
      <c r="Q9" s="27">
        <f t="shared" si="5"/>
        <v>319</v>
      </c>
      <c r="R9" s="27">
        <f t="shared" si="5"/>
        <v>319</v>
      </c>
      <c r="S9" s="27">
        <f t="shared" si="5"/>
        <v>319</v>
      </c>
      <c r="T9" s="27">
        <f t="shared" si="5"/>
        <v>319</v>
      </c>
      <c r="U9" s="27">
        <f t="shared" si="5"/>
        <v>319</v>
      </c>
      <c r="V9" s="27">
        <f t="shared" si="5"/>
        <v>319</v>
      </c>
      <c r="W9" s="27">
        <f t="shared" si="5"/>
        <v>319</v>
      </c>
      <c r="X9" s="27">
        <f t="shared" si="5"/>
        <v>319</v>
      </c>
      <c r="Y9" s="27">
        <f t="shared" si="5"/>
        <v>319</v>
      </c>
      <c r="Z9" s="27">
        <f t="shared" si="5"/>
        <v>319</v>
      </c>
      <c r="AA9" s="27">
        <f t="shared" si="5"/>
        <v>319</v>
      </c>
      <c r="AB9" s="27">
        <f t="shared" si="5"/>
        <v>319</v>
      </c>
      <c r="AC9" s="27">
        <f t="shared" si="5"/>
        <v>319</v>
      </c>
      <c r="AD9" s="27">
        <f t="shared" si="5"/>
        <v>319</v>
      </c>
      <c r="AE9" s="27">
        <f t="shared" si="5"/>
        <v>319</v>
      </c>
      <c r="AF9" s="27">
        <f t="shared" si="5"/>
        <v>319</v>
      </c>
      <c r="AG9" s="27">
        <f t="shared" si="5"/>
        <v>319</v>
      </c>
      <c r="AH9" s="27">
        <f t="shared" si="5"/>
        <v>319</v>
      </c>
      <c r="AI9" s="27">
        <f t="shared" si="5"/>
        <v>319</v>
      </c>
      <c r="AJ9" s="27">
        <f t="shared" si="5"/>
        <v>319</v>
      </c>
      <c r="AK9" s="27">
        <f t="shared" si="5"/>
        <v>319</v>
      </c>
      <c r="AL9" s="27">
        <f t="shared" si="5"/>
        <v>319</v>
      </c>
      <c r="AM9" s="27">
        <f t="shared" si="5"/>
        <v>319</v>
      </c>
      <c r="AN9" s="34"/>
    </row>
    <row r="10" spans="1:40">
      <c r="A10" s="44"/>
      <c r="B10" s="43"/>
      <c r="C10" s="37"/>
      <c r="D10" s="43"/>
      <c r="E10" s="37"/>
      <c r="F10" s="37"/>
      <c r="G10" s="37"/>
      <c r="H10" s="39"/>
      <c r="I10" s="23" t="s">
        <v>14</v>
      </c>
      <c r="J10" s="33" t="s">
        <v>125</v>
      </c>
      <c r="K10" s="28">
        <v>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4" t="s">
        <v>19</v>
      </c>
      <c r="B11" s="43" t="s">
        <v>12</v>
      </c>
      <c r="C11" s="42">
        <f>SUMIFS(未交清!Z:Z,未交清!D:D,A:A,未交清!P:P,"10月",未交清!A:A,"番锌")</f>
        <v>0</v>
      </c>
      <c r="D11" s="43">
        <f>SUMIFS(未交清!Z:Z,未交清!D:D,A:A,未交清!P:P,"11月",未交清!A:A,"番锌")</f>
        <v>13458</v>
      </c>
      <c r="E11" s="42">
        <f>SUM(C11:D12)</f>
        <v>13458</v>
      </c>
      <c r="F11" s="42">
        <f>+E11-SUM(J12:AM12)</f>
        <v>13458</v>
      </c>
      <c r="G11" s="36">
        <f>INT(F11/27)</f>
        <v>498</v>
      </c>
      <c r="H11" s="38">
        <f t="shared" ref="H11:H15" si="6">IFERROR(1-F11/E11,"0.0%")</f>
        <v>0</v>
      </c>
      <c r="I11" s="23" t="s">
        <v>16</v>
      </c>
      <c r="J11" s="27">
        <f t="shared" ref="J11:AM11" si="7">$G11</f>
        <v>498</v>
      </c>
      <c r="K11" s="27">
        <f t="shared" si="7"/>
        <v>498</v>
      </c>
      <c r="L11" s="27">
        <f t="shared" si="7"/>
        <v>498</v>
      </c>
      <c r="M11" s="27">
        <f t="shared" si="7"/>
        <v>498</v>
      </c>
      <c r="N11" s="27">
        <f t="shared" si="7"/>
        <v>498</v>
      </c>
      <c r="O11" s="27">
        <f t="shared" si="7"/>
        <v>498</v>
      </c>
      <c r="P11" s="27">
        <f t="shared" si="7"/>
        <v>498</v>
      </c>
      <c r="Q11" s="27">
        <f t="shared" si="7"/>
        <v>498</v>
      </c>
      <c r="R11" s="27">
        <f t="shared" si="7"/>
        <v>498</v>
      </c>
      <c r="S11" s="27">
        <f t="shared" si="7"/>
        <v>498</v>
      </c>
      <c r="T11" s="27">
        <f t="shared" si="7"/>
        <v>498</v>
      </c>
      <c r="U11" s="27">
        <f t="shared" si="7"/>
        <v>498</v>
      </c>
      <c r="V11" s="27">
        <f t="shared" si="7"/>
        <v>498</v>
      </c>
      <c r="W11" s="27">
        <f t="shared" si="7"/>
        <v>498</v>
      </c>
      <c r="X11" s="27">
        <f t="shared" si="7"/>
        <v>498</v>
      </c>
      <c r="Y11" s="27">
        <f t="shared" si="7"/>
        <v>498</v>
      </c>
      <c r="Z11" s="27">
        <f t="shared" si="7"/>
        <v>498</v>
      </c>
      <c r="AA11" s="27">
        <f t="shared" si="7"/>
        <v>498</v>
      </c>
      <c r="AB11" s="27">
        <f t="shared" si="7"/>
        <v>498</v>
      </c>
      <c r="AC11" s="27">
        <f t="shared" si="7"/>
        <v>498</v>
      </c>
      <c r="AD11" s="27">
        <f t="shared" si="7"/>
        <v>498</v>
      </c>
      <c r="AE11" s="27">
        <f t="shared" si="7"/>
        <v>498</v>
      </c>
      <c r="AF11" s="27">
        <f t="shared" si="7"/>
        <v>498</v>
      </c>
      <c r="AG11" s="27">
        <f t="shared" si="7"/>
        <v>498</v>
      </c>
      <c r="AH11" s="27">
        <f t="shared" si="7"/>
        <v>498</v>
      </c>
      <c r="AI11" s="27">
        <f t="shared" si="7"/>
        <v>498</v>
      </c>
      <c r="AJ11" s="27">
        <f t="shared" si="7"/>
        <v>498</v>
      </c>
      <c r="AK11" s="27">
        <f t="shared" si="7"/>
        <v>498</v>
      </c>
      <c r="AL11" s="27">
        <f t="shared" si="7"/>
        <v>498</v>
      </c>
      <c r="AM11" s="27">
        <f t="shared" si="7"/>
        <v>498</v>
      </c>
      <c r="AN11" s="34"/>
    </row>
    <row r="12" spans="1:40">
      <c r="A12" s="44"/>
      <c r="B12" s="43"/>
      <c r="C12" s="37"/>
      <c r="D12" s="43"/>
      <c r="E12" s="37"/>
      <c r="F12" s="37"/>
      <c r="G12" s="37"/>
      <c r="H12" s="39"/>
      <c r="I12" s="23" t="s">
        <v>14</v>
      </c>
      <c r="J12" s="33" t="s">
        <v>125</v>
      </c>
      <c r="K12" s="28">
        <v>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4" t="s">
        <v>20</v>
      </c>
      <c r="B13" s="43" t="s">
        <v>12</v>
      </c>
      <c r="C13" s="42">
        <f>SUMIFS(未交清!Z:Z,未交清!D:D,A:A,未交清!P:P,"10月",未交清!A:A,"番锌")</f>
        <v>0</v>
      </c>
      <c r="D13" s="43">
        <f>SUMIFS(未交清!Z:Z,未交清!D:D,A:A,未交清!P:P,"11月",未交清!A:A,"番锌")</f>
        <v>0</v>
      </c>
      <c r="E13" s="42">
        <f>SUM(C13:D14)</f>
        <v>0</v>
      </c>
      <c r="F13" s="42">
        <f>+E13-SUM(J14:AM14)</f>
        <v>0</v>
      </c>
      <c r="G13" s="36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4"/>
      <c r="B14" s="43"/>
      <c r="C14" s="37"/>
      <c r="D14" s="43"/>
      <c r="E14" s="37"/>
      <c r="F14" s="37"/>
      <c r="G14" s="37"/>
      <c r="H14" s="39"/>
      <c r="I14" s="23" t="s">
        <v>14</v>
      </c>
      <c r="J14" s="33" t="s">
        <v>125</v>
      </c>
      <c r="K14" s="28">
        <v>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4" t="s">
        <v>21</v>
      </c>
      <c r="B15" s="43" t="s">
        <v>12</v>
      </c>
      <c r="C15" s="42">
        <f>SUMIFS(未交清!Z:Z,未交清!D:D,A:A,未交清!P:P,"10月",未交清!A:A,"番锌")</f>
        <v>0</v>
      </c>
      <c r="D15" s="43">
        <f>SUMIFS(未交清!Z:Z,未交清!D:D,A:A,未交清!P:P,"11月",未交清!A:A,"番锌")</f>
        <v>24765</v>
      </c>
      <c r="E15" s="42">
        <f>SUM(C15:D16)</f>
        <v>24765</v>
      </c>
      <c r="F15" s="42">
        <f>+E15-SUM(J16:AM16)</f>
        <v>22533</v>
      </c>
      <c r="G15" s="36">
        <f>INT(F15/27)</f>
        <v>834</v>
      </c>
      <c r="H15" s="38">
        <f t="shared" si="6"/>
        <v>9.0127195639006619E-2</v>
      </c>
      <c r="I15" s="23" t="s">
        <v>16</v>
      </c>
      <c r="J15" s="27">
        <f t="shared" ref="J15:AM15" si="9">$G15</f>
        <v>834</v>
      </c>
      <c r="K15" s="27">
        <f t="shared" si="9"/>
        <v>834</v>
      </c>
      <c r="L15" s="27">
        <f t="shared" si="9"/>
        <v>834</v>
      </c>
      <c r="M15" s="27">
        <f t="shared" si="9"/>
        <v>834</v>
      </c>
      <c r="N15" s="27">
        <f t="shared" si="9"/>
        <v>834</v>
      </c>
      <c r="O15" s="27">
        <f t="shared" si="9"/>
        <v>834</v>
      </c>
      <c r="P15" s="27">
        <f t="shared" si="9"/>
        <v>834</v>
      </c>
      <c r="Q15" s="27">
        <f t="shared" si="9"/>
        <v>834</v>
      </c>
      <c r="R15" s="27">
        <f t="shared" si="9"/>
        <v>834</v>
      </c>
      <c r="S15" s="27">
        <f t="shared" si="9"/>
        <v>834</v>
      </c>
      <c r="T15" s="27">
        <f t="shared" si="9"/>
        <v>834</v>
      </c>
      <c r="U15" s="27">
        <f t="shared" si="9"/>
        <v>834</v>
      </c>
      <c r="V15" s="27">
        <f t="shared" si="9"/>
        <v>834</v>
      </c>
      <c r="W15" s="27">
        <f t="shared" si="9"/>
        <v>834</v>
      </c>
      <c r="X15" s="27">
        <f t="shared" si="9"/>
        <v>834</v>
      </c>
      <c r="Y15" s="27">
        <f t="shared" si="9"/>
        <v>834</v>
      </c>
      <c r="Z15" s="27">
        <f t="shared" si="9"/>
        <v>834</v>
      </c>
      <c r="AA15" s="27">
        <f t="shared" si="9"/>
        <v>834</v>
      </c>
      <c r="AB15" s="27">
        <f t="shared" si="9"/>
        <v>834</v>
      </c>
      <c r="AC15" s="27">
        <f t="shared" si="9"/>
        <v>834</v>
      </c>
      <c r="AD15" s="27">
        <f t="shared" si="9"/>
        <v>834</v>
      </c>
      <c r="AE15" s="27">
        <f t="shared" si="9"/>
        <v>834</v>
      </c>
      <c r="AF15" s="27">
        <f t="shared" si="9"/>
        <v>834</v>
      </c>
      <c r="AG15" s="27">
        <f t="shared" si="9"/>
        <v>834</v>
      </c>
      <c r="AH15" s="27">
        <f t="shared" si="9"/>
        <v>834</v>
      </c>
      <c r="AI15" s="27">
        <f t="shared" si="9"/>
        <v>834</v>
      </c>
      <c r="AJ15" s="27">
        <f t="shared" si="9"/>
        <v>834</v>
      </c>
      <c r="AK15" s="27">
        <f t="shared" si="9"/>
        <v>834</v>
      </c>
      <c r="AL15" s="27">
        <f t="shared" si="9"/>
        <v>834</v>
      </c>
      <c r="AM15" s="27">
        <f t="shared" si="9"/>
        <v>834</v>
      </c>
      <c r="AN15" s="34"/>
    </row>
    <row r="16" spans="1:40">
      <c r="A16" s="44"/>
      <c r="B16" s="43"/>
      <c r="C16" s="37"/>
      <c r="D16" s="43"/>
      <c r="E16" s="37"/>
      <c r="F16" s="37"/>
      <c r="G16" s="37"/>
      <c r="H16" s="39"/>
      <c r="I16" s="23" t="s">
        <v>14</v>
      </c>
      <c r="J16" s="33" t="s">
        <v>125</v>
      </c>
      <c r="K16" s="28">
        <v>2232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5" t="s">
        <v>22</v>
      </c>
      <c r="B17" s="43" t="s">
        <v>12</v>
      </c>
      <c r="C17" s="42">
        <f>SUMIFS(未交清!Z:Z,未交清!D:D,A:A,未交清!P:P,"10月",未交清!A:A,"番锌")</f>
        <v>0</v>
      </c>
      <c r="D17" s="43">
        <f>SUMIFS(未交清!Z:Z,未交清!D:D,A:A,未交清!P:P,"11月",未交清!A:A,"番锌")</f>
        <v>4658</v>
      </c>
      <c r="E17" s="42">
        <f>SUM(C17:D18)</f>
        <v>4658</v>
      </c>
      <c r="F17" s="42">
        <f>+E17-SUM(J18:AM18)</f>
        <v>4658</v>
      </c>
      <c r="G17" s="36">
        <f>INT(F17/27)</f>
        <v>172</v>
      </c>
      <c r="H17" s="38">
        <f>IFERROR(1-F17/E17,"0.0%")</f>
        <v>0</v>
      </c>
      <c r="I17" s="23" t="s">
        <v>16</v>
      </c>
      <c r="J17" s="27">
        <f t="shared" ref="J17:AM17" si="10">$G17</f>
        <v>172</v>
      </c>
      <c r="K17" s="27">
        <f t="shared" si="10"/>
        <v>172</v>
      </c>
      <c r="L17" s="27">
        <f t="shared" si="10"/>
        <v>172</v>
      </c>
      <c r="M17" s="27">
        <f t="shared" si="10"/>
        <v>172</v>
      </c>
      <c r="N17" s="27">
        <f t="shared" si="10"/>
        <v>172</v>
      </c>
      <c r="O17" s="27">
        <f t="shared" si="10"/>
        <v>172</v>
      </c>
      <c r="P17" s="27">
        <f t="shared" si="10"/>
        <v>172</v>
      </c>
      <c r="Q17" s="27">
        <f t="shared" si="10"/>
        <v>172</v>
      </c>
      <c r="R17" s="27">
        <f t="shared" si="10"/>
        <v>172</v>
      </c>
      <c r="S17" s="27">
        <f t="shared" si="10"/>
        <v>172</v>
      </c>
      <c r="T17" s="27">
        <f t="shared" si="10"/>
        <v>172</v>
      </c>
      <c r="U17" s="27">
        <f t="shared" si="10"/>
        <v>172</v>
      </c>
      <c r="V17" s="27">
        <f t="shared" si="10"/>
        <v>172</v>
      </c>
      <c r="W17" s="27">
        <f t="shared" si="10"/>
        <v>172</v>
      </c>
      <c r="X17" s="27">
        <f t="shared" si="10"/>
        <v>172</v>
      </c>
      <c r="Y17" s="27">
        <f t="shared" si="10"/>
        <v>172</v>
      </c>
      <c r="Z17" s="27">
        <f t="shared" si="10"/>
        <v>172</v>
      </c>
      <c r="AA17" s="27">
        <f t="shared" si="10"/>
        <v>172</v>
      </c>
      <c r="AB17" s="27">
        <f t="shared" si="10"/>
        <v>172</v>
      </c>
      <c r="AC17" s="27">
        <f t="shared" si="10"/>
        <v>172</v>
      </c>
      <c r="AD17" s="27">
        <f t="shared" si="10"/>
        <v>172</v>
      </c>
      <c r="AE17" s="27">
        <f t="shared" si="10"/>
        <v>172</v>
      </c>
      <c r="AF17" s="27">
        <f t="shared" si="10"/>
        <v>172</v>
      </c>
      <c r="AG17" s="27">
        <f t="shared" si="10"/>
        <v>172</v>
      </c>
      <c r="AH17" s="27">
        <f t="shared" si="10"/>
        <v>172</v>
      </c>
      <c r="AI17" s="27">
        <f t="shared" si="10"/>
        <v>172</v>
      </c>
      <c r="AJ17" s="27">
        <f t="shared" si="10"/>
        <v>172</v>
      </c>
      <c r="AK17" s="27">
        <f t="shared" si="10"/>
        <v>172</v>
      </c>
      <c r="AL17" s="27">
        <f t="shared" si="10"/>
        <v>172</v>
      </c>
      <c r="AM17" s="27">
        <f t="shared" si="10"/>
        <v>172</v>
      </c>
      <c r="AN17" s="35" t="s">
        <v>23</v>
      </c>
    </row>
    <row r="18" spans="1:40">
      <c r="A18" s="35"/>
      <c r="B18" s="43"/>
      <c r="C18" s="37"/>
      <c r="D18" s="43"/>
      <c r="E18" s="37"/>
      <c r="F18" s="37"/>
      <c r="G18" s="37"/>
      <c r="H18" s="39"/>
      <c r="I18" s="23" t="s">
        <v>14</v>
      </c>
      <c r="J18" s="33" t="s">
        <v>125</v>
      </c>
      <c r="K18" s="28">
        <v>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5"/>
    </row>
    <row r="19" spans="1:40" ht="14.25" customHeight="1">
      <c r="A19" s="45" t="s">
        <v>24</v>
      </c>
      <c r="B19" s="42" t="s">
        <v>12</v>
      </c>
      <c r="C19" s="42">
        <f>SUMIFS(未交清!Z:Z,未交清!D:D,A:A,未交清!P:P,"10月",未交清!A:A,"番锌")</f>
        <v>0</v>
      </c>
      <c r="D19" s="43">
        <f>SUMIFS(未交清!Z:Z,未交清!D:D,A:A,未交清!P:P,"11月",未交清!A:A,"番锌")</f>
        <v>0</v>
      </c>
      <c r="E19" s="42">
        <f>SUM(C19:D20)</f>
        <v>0</v>
      </c>
      <c r="F19" s="42">
        <f>+E19-SUM(J20:AM20)</f>
        <v>0</v>
      </c>
      <c r="G19" s="36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5" t="s">
        <v>23</v>
      </c>
    </row>
    <row r="20" spans="1:40">
      <c r="A20" s="46"/>
      <c r="B20" s="37"/>
      <c r="C20" s="37"/>
      <c r="D20" s="43"/>
      <c r="E20" s="37"/>
      <c r="F20" s="37"/>
      <c r="G20" s="37"/>
      <c r="H20" s="41"/>
      <c r="I20" s="23" t="s">
        <v>14</v>
      </c>
      <c r="J20" s="33" t="s">
        <v>125</v>
      </c>
      <c r="K20" s="33" t="s">
        <v>126</v>
      </c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2"/>
      <c r="AI20" s="32"/>
      <c r="AJ20" s="32"/>
      <c r="AK20" s="30"/>
      <c r="AL20" s="30"/>
      <c r="AM20" s="30"/>
      <c r="AN20" s="35"/>
    </row>
    <row r="21" spans="1:40">
      <c r="A21" s="35" t="s">
        <v>26</v>
      </c>
      <c r="B21" s="43" t="s">
        <v>12</v>
      </c>
      <c r="C21" s="42">
        <f t="shared" ref="C21:G21" si="12">SUM(C3:C20)</f>
        <v>1058</v>
      </c>
      <c r="D21" s="42">
        <f t="shared" si="12"/>
        <v>100403</v>
      </c>
      <c r="E21" s="42">
        <f t="shared" si="12"/>
        <v>101461</v>
      </c>
      <c r="F21" s="42">
        <f t="shared" si="12"/>
        <v>99229</v>
      </c>
      <c r="G21" s="36">
        <f t="shared" si="12"/>
        <v>3672</v>
      </c>
      <c r="H21" s="38">
        <f>IFERROR(1-F21/E21,"")</f>
        <v>2.1998600447462602E-2</v>
      </c>
      <c r="I21" s="23" t="s">
        <v>16</v>
      </c>
      <c r="J21" s="27">
        <f t="shared" ref="J21:AM21" si="13">SUMIFS(J3:J20,$I$3:$I$20,$I$21)</f>
        <v>3596</v>
      </c>
      <c r="K21" s="27">
        <f t="shared" si="13"/>
        <v>3596</v>
      </c>
      <c r="L21" s="27">
        <f t="shared" si="13"/>
        <v>3596</v>
      </c>
      <c r="M21" s="27">
        <f t="shared" si="13"/>
        <v>3596</v>
      </c>
      <c r="N21" s="27">
        <f t="shared" si="13"/>
        <v>3596</v>
      </c>
      <c r="O21" s="27">
        <f t="shared" si="13"/>
        <v>3596</v>
      </c>
      <c r="P21" s="27">
        <f t="shared" si="13"/>
        <v>3596</v>
      </c>
      <c r="Q21" s="27">
        <f t="shared" si="13"/>
        <v>3596</v>
      </c>
      <c r="R21" s="27">
        <f t="shared" si="13"/>
        <v>3596</v>
      </c>
      <c r="S21" s="27">
        <f t="shared" si="13"/>
        <v>3596</v>
      </c>
      <c r="T21" s="27">
        <f t="shared" si="13"/>
        <v>3596</v>
      </c>
      <c r="U21" s="27">
        <f t="shared" si="13"/>
        <v>3596</v>
      </c>
      <c r="V21" s="27">
        <f t="shared" si="13"/>
        <v>3596</v>
      </c>
      <c r="W21" s="27">
        <f t="shared" si="13"/>
        <v>3596</v>
      </c>
      <c r="X21" s="27">
        <f t="shared" si="13"/>
        <v>3596</v>
      </c>
      <c r="Y21" s="27">
        <f t="shared" si="13"/>
        <v>3596</v>
      </c>
      <c r="Z21" s="27">
        <f t="shared" si="13"/>
        <v>3596</v>
      </c>
      <c r="AA21" s="27">
        <f t="shared" si="13"/>
        <v>3596</v>
      </c>
      <c r="AB21" s="27">
        <f t="shared" si="13"/>
        <v>3596</v>
      </c>
      <c r="AC21" s="27">
        <f t="shared" si="13"/>
        <v>3596</v>
      </c>
      <c r="AD21" s="27">
        <f t="shared" si="13"/>
        <v>3596</v>
      </c>
      <c r="AE21" s="27">
        <f t="shared" si="13"/>
        <v>3596</v>
      </c>
      <c r="AF21" s="27">
        <f t="shared" si="13"/>
        <v>3596</v>
      </c>
      <c r="AG21" s="27">
        <f t="shared" si="13"/>
        <v>3596</v>
      </c>
      <c r="AH21" s="27">
        <f t="shared" si="13"/>
        <v>3596</v>
      </c>
      <c r="AI21" s="27">
        <f t="shared" si="13"/>
        <v>3596</v>
      </c>
      <c r="AJ21" s="27">
        <f t="shared" si="13"/>
        <v>3596</v>
      </c>
      <c r="AK21" s="27">
        <f t="shared" si="13"/>
        <v>3596</v>
      </c>
      <c r="AL21" s="27">
        <f t="shared" si="13"/>
        <v>3596</v>
      </c>
      <c r="AM21" s="27">
        <f t="shared" si="13"/>
        <v>3596</v>
      </c>
      <c r="AN21" s="34"/>
    </row>
    <row r="22" spans="1:40">
      <c r="A22" s="35"/>
      <c r="B22" s="43"/>
      <c r="C22" s="37"/>
      <c r="D22" s="37"/>
      <c r="E22" s="37"/>
      <c r="F22" s="37"/>
      <c r="G22" s="37"/>
      <c r="H22" s="39"/>
      <c r="I22" s="23" t="s">
        <v>14</v>
      </c>
      <c r="J22" s="33" t="s">
        <v>125</v>
      </c>
      <c r="K22" s="28">
        <f>SUMIFS(K3:K20,$I$3:$I$20,$I$22)</f>
        <v>2232</v>
      </c>
      <c r="L22" s="28">
        <f t="shared" ref="L22:AM22" si="14">SUMIFS(L3:L20,$I$3:$I$20,$I$22)</f>
        <v>0</v>
      </c>
      <c r="M22" s="28">
        <f t="shared" si="14"/>
        <v>0</v>
      </c>
      <c r="N22" s="28">
        <f t="shared" si="14"/>
        <v>0</v>
      </c>
      <c r="O22" s="28">
        <f t="shared" si="14"/>
        <v>0</v>
      </c>
      <c r="P22" s="28">
        <f t="shared" si="14"/>
        <v>0</v>
      </c>
      <c r="Q22" s="28">
        <f t="shared" si="14"/>
        <v>0</v>
      </c>
      <c r="R22" s="28">
        <f t="shared" si="14"/>
        <v>0</v>
      </c>
      <c r="S22" s="28">
        <f t="shared" si="14"/>
        <v>0</v>
      </c>
      <c r="T22" s="28">
        <f t="shared" si="14"/>
        <v>0</v>
      </c>
      <c r="U22" s="28">
        <f t="shared" si="14"/>
        <v>0</v>
      </c>
      <c r="V22" s="28">
        <f t="shared" si="14"/>
        <v>0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1"/>
    </row>
  </sheetData>
  <mergeCells count="91">
    <mergeCell ref="G7:G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G5:G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G15:G16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AN21:AN2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2021-11-02T12:39:06Z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