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<sst xmlns="http://schemas.openxmlformats.org/spreadsheetml/2006/main" count="1922" uniqueCount="126">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</sst>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I25" sqref="I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9" width="10.375" customWidth="1"/>
  </cols>
  <sheetData>
    <row r="1" spans="1:40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6" t="s">
        <v>11</v>
      </c>
      <c r="B3" s="40" t="s">
        <v>12</v>
      </c>
      <c r="C3" s="37">
        <f>SUMIFS(未交清!Z:Z,未交清!D:D,A:A,未交清!P:P,"10月",未交清!A:A,"番锌")</f>
        <v>1052</v>
      </c>
      <c r="D3" s="40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9">
        <f>INT(F3/27)</f>
        <v>76</v>
      </c>
      <c r="H3" s="44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6"/>
    </row>
    <row r="4" spans="1:40">
      <c r="A4" s="36"/>
      <c r="B4" s="40"/>
      <c r="C4" s="38"/>
      <c r="D4" s="40"/>
      <c r="E4" s="38"/>
      <c r="F4" s="38"/>
      <c r="G4" s="38"/>
      <c r="H4" s="45"/>
      <c r="I4" s="23" t="s">
        <v>14</v>
      </c>
      <c r="J4" s="32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8"/>
      <c r="AK4" s="28"/>
      <c r="AL4" s="28"/>
      <c r="AM4" s="28"/>
      <c r="AN4" s="46"/>
    </row>
    <row r="5" spans="1:40">
      <c r="A5" s="36" t="s">
        <v>15</v>
      </c>
      <c r="B5" s="40" t="s">
        <v>12</v>
      </c>
      <c r="C5" s="37">
        <f>SUMIFS(未交清!Z:Z,未交清!D:D,A:A,未交清!P:P,"10月",未交清!A:A,"番锌")</f>
        <v>6</v>
      </c>
      <c r="D5" s="40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17847</v>
      </c>
      <c r="G5" s="39">
        <f>INT(F5/27)</f>
        <v>661</v>
      </c>
      <c r="H5" s="44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46"/>
    </row>
    <row r="6" spans="1:40">
      <c r="A6" s="36"/>
      <c r="B6" s="40"/>
      <c r="C6" s="38"/>
      <c r="D6" s="40"/>
      <c r="E6" s="38"/>
      <c r="F6" s="38"/>
      <c r="G6" s="38"/>
      <c r="H6" s="45"/>
      <c r="I6" s="23" t="s">
        <v>14</v>
      </c>
      <c r="J6" s="32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>
        <v>0</v>
      </c>
      <c r="AH6" s="28">
        <v>0</v>
      </c>
      <c r="AI6" s="28">
        <v>0</v>
      </c>
      <c r="AJ6" s="28"/>
      <c r="AK6" s="28"/>
      <c r="AL6" s="28"/>
      <c r="AM6" s="28"/>
      <c r="AN6" s="46"/>
    </row>
    <row r="7" spans="1:40">
      <c r="A7" s="36" t="s">
        <v>17</v>
      </c>
      <c r="B7" s="40" t="s">
        <v>12</v>
      </c>
      <c r="C7" s="37">
        <f>SUMIFS(未交清!Z:Z,未交清!D:D,A:A,未交清!P:P,"10月",未交清!A:A,"番锌")</f>
        <v>0</v>
      </c>
      <c r="D7" s="40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1622</v>
      </c>
      <c r="G7" s="39">
        <f>INT(F7/27)</f>
        <v>60</v>
      </c>
      <c r="H7" s="44">
        <f>IFERROR(1-F7/E7,"0.0%")</f>
        <v>0.85822917577134872</v>
      </c>
      <c r="I7" s="23" t="s">
        <v>16</v>
      </c>
      <c r="J7" s="27">
        <f t="shared" ref="J7:AM7" si="4">$G7</f>
        <v>60</v>
      </c>
      <c r="K7" s="27">
        <f t="shared" si="4"/>
        <v>60</v>
      </c>
      <c r="L7" s="27">
        <f t="shared" si="4"/>
        <v>60</v>
      </c>
      <c r="M7" s="27">
        <f t="shared" si="4"/>
        <v>60</v>
      </c>
      <c r="N7" s="27">
        <f t="shared" si="4"/>
        <v>60</v>
      </c>
      <c r="O7" s="27">
        <f t="shared" si="4"/>
        <v>60</v>
      </c>
      <c r="P7" s="27">
        <f t="shared" si="4"/>
        <v>60</v>
      </c>
      <c r="Q7" s="27">
        <f t="shared" si="4"/>
        <v>60</v>
      </c>
      <c r="R7" s="27">
        <f t="shared" si="4"/>
        <v>60</v>
      </c>
      <c r="S7" s="27">
        <f t="shared" si="4"/>
        <v>60</v>
      </c>
      <c r="T7" s="27">
        <f t="shared" si="4"/>
        <v>60</v>
      </c>
      <c r="U7" s="27">
        <f t="shared" si="4"/>
        <v>60</v>
      </c>
      <c r="V7" s="27">
        <f t="shared" si="4"/>
        <v>60</v>
      </c>
      <c r="W7" s="27">
        <f t="shared" si="4"/>
        <v>60</v>
      </c>
      <c r="X7" s="27">
        <f t="shared" si="4"/>
        <v>60</v>
      </c>
      <c r="Y7" s="27">
        <f t="shared" si="4"/>
        <v>60</v>
      </c>
      <c r="Z7" s="27">
        <f t="shared" si="4"/>
        <v>60</v>
      </c>
      <c r="AA7" s="27">
        <f t="shared" si="4"/>
        <v>60</v>
      </c>
      <c r="AB7" s="27">
        <f t="shared" si="4"/>
        <v>60</v>
      </c>
      <c r="AC7" s="27">
        <f t="shared" si="4"/>
        <v>60</v>
      </c>
      <c r="AD7" s="27">
        <f t="shared" si="4"/>
        <v>60</v>
      </c>
      <c r="AE7" s="27">
        <f t="shared" si="4"/>
        <v>60</v>
      </c>
      <c r="AF7" s="27">
        <f t="shared" si="4"/>
        <v>60</v>
      </c>
      <c r="AG7" s="27">
        <f t="shared" si="4"/>
        <v>60</v>
      </c>
      <c r="AH7" s="27">
        <f t="shared" si="4"/>
        <v>60</v>
      </c>
      <c r="AI7" s="27">
        <f t="shared" si="4"/>
        <v>60</v>
      </c>
      <c r="AJ7" s="27">
        <f t="shared" si="4"/>
        <v>60</v>
      </c>
      <c r="AK7" s="27">
        <f t="shared" si="4"/>
        <v>60</v>
      </c>
      <c r="AL7" s="27">
        <f t="shared" si="4"/>
        <v>60</v>
      </c>
      <c r="AM7" s="27">
        <f t="shared" si="4"/>
        <v>60</v>
      </c>
      <c r="AN7" s="46"/>
    </row>
    <row r="8" spans="1:40">
      <c r="A8" s="36"/>
      <c r="B8" s="40"/>
      <c r="C8" s="38"/>
      <c r="D8" s="40"/>
      <c r="E8" s="38"/>
      <c r="F8" s="38"/>
      <c r="G8" s="38"/>
      <c r="H8" s="45"/>
      <c r="I8" s="23" t="s">
        <v>14</v>
      </c>
      <c r="J8" s="32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>
        <v>2100</v>
      </c>
      <c r="AH8" s="28">
        <v>0</v>
      </c>
      <c r="AI8" s="28">
        <v>0</v>
      </c>
      <c r="AJ8" s="28"/>
      <c r="AK8" s="28"/>
      <c r="AL8" s="28"/>
      <c r="AM8" s="28"/>
      <c r="AN8" s="46"/>
    </row>
    <row r="9" spans="1:40">
      <c r="A9" s="36" t="s">
        <v>18</v>
      </c>
      <c r="B9" s="40" t="s">
        <v>12</v>
      </c>
      <c r="C9" s="37">
        <f>SUMIFS(未交清!Z:Z,未交清!D:D,A:A,未交清!P:P,"10月",未交清!A:A,"番锌")</f>
        <v>0</v>
      </c>
      <c r="D9" s="40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-10271</v>
      </c>
      <c r="G9" s="39">
        <f>INT(F9/27)</f>
        <v>-381</v>
      </c>
      <c r="H9" s="44">
        <f>IFERROR(1-F9/E9,"0.0%")</f>
        <v>2.1923612723473416</v>
      </c>
      <c r="I9" s="23" t="s">
        <v>16</v>
      </c>
      <c r="J9" s="27">
        <f t="shared" ref="J9:AM9" si="5">$G9</f>
        <v>-381</v>
      </c>
      <c r="K9" s="27">
        <f t="shared" si="5"/>
        <v>-381</v>
      </c>
      <c r="L9" s="27">
        <f t="shared" si="5"/>
        <v>-381</v>
      </c>
      <c r="M9" s="27">
        <f t="shared" si="5"/>
        <v>-381</v>
      </c>
      <c r="N9" s="27">
        <f t="shared" si="5"/>
        <v>-381</v>
      </c>
      <c r="O9" s="27">
        <f t="shared" si="5"/>
        <v>-381</v>
      </c>
      <c r="P9" s="27">
        <f t="shared" si="5"/>
        <v>-381</v>
      </c>
      <c r="Q9" s="27">
        <f t="shared" si="5"/>
        <v>-381</v>
      </c>
      <c r="R9" s="27">
        <f t="shared" si="5"/>
        <v>-381</v>
      </c>
      <c r="S9" s="27">
        <f t="shared" si="5"/>
        <v>-381</v>
      </c>
      <c r="T9" s="27">
        <f t="shared" si="5"/>
        <v>-381</v>
      </c>
      <c r="U9" s="27">
        <f t="shared" si="5"/>
        <v>-381</v>
      </c>
      <c r="V9" s="27">
        <f t="shared" si="5"/>
        <v>-381</v>
      </c>
      <c r="W9" s="27">
        <f t="shared" si="5"/>
        <v>-381</v>
      </c>
      <c r="X9" s="27">
        <f t="shared" si="5"/>
        <v>-381</v>
      </c>
      <c r="Y9" s="27">
        <f t="shared" si="5"/>
        <v>-381</v>
      </c>
      <c r="Z9" s="27">
        <f t="shared" si="5"/>
        <v>-381</v>
      </c>
      <c r="AA9" s="27">
        <f t="shared" si="5"/>
        <v>-381</v>
      </c>
      <c r="AB9" s="27">
        <f t="shared" si="5"/>
        <v>-381</v>
      </c>
      <c r="AC9" s="27">
        <f t="shared" si="5"/>
        <v>-381</v>
      </c>
      <c r="AD9" s="27">
        <f t="shared" si="5"/>
        <v>-381</v>
      </c>
      <c r="AE9" s="27">
        <f t="shared" si="5"/>
        <v>-381</v>
      </c>
      <c r="AF9" s="27">
        <f t="shared" si="5"/>
        <v>-381</v>
      </c>
      <c r="AG9" s="27">
        <f t="shared" si="5"/>
        <v>-381</v>
      </c>
      <c r="AH9" s="27">
        <f t="shared" si="5"/>
        <v>-381</v>
      </c>
      <c r="AI9" s="27">
        <f t="shared" si="5"/>
        <v>-381</v>
      </c>
      <c r="AJ9" s="27">
        <f t="shared" si="5"/>
        <v>-381</v>
      </c>
      <c r="AK9" s="27">
        <f t="shared" si="5"/>
        <v>-381</v>
      </c>
      <c r="AL9" s="27">
        <f t="shared" si="5"/>
        <v>-381</v>
      </c>
      <c r="AM9" s="27">
        <f t="shared" si="5"/>
        <v>-381</v>
      </c>
      <c r="AN9" s="46"/>
    </row>
    <row r="10" spans="1:40">
      <c r="A10" s="36"/>
      <c r="B10" s="40"/>
      <c r="C10" s="38"/>
      <c r="D10" s="40"/>
      <c r="E10" s="38"/>
      <c r="F10" s="38"/>
      <c r="G10" s="38"/>
      <c r="H10" s="45"/>
      <c r="I10" s="23" t="s">
        <v>14</v>
      </c>
      <c r="J10" s="32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4540</v>
      </c>
      <c r="AI10" s="28">
        <v>1937</v>
      </c>
      <c r="AJ10" s="28"/>
      <c r="AK10" s="28"/>
      <c r="AL10" s="28"/>
      <c r="AM10" s="28"/>
      <c r="AN10" s="46"/>
    </row>
    <row r="11" spans="1:40">
      <c r="A11" s="36" t="s">
        <v>19</v>
      </c>
      <c r="B11" s="40" t="s">
        <v>12</v>
      </c>
      <c r="C11" s="37">
        <f>SUMIFS(未交清!Z:Z,未交清!D:D,A:A,未交清!P:P,"10月",未交清!A:A,"番锌")</f>
        <v>0</v>
      </c>
      <c r="D11" s="40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-4267</v>
      </c>
      <c r="G11" s="39">
        <f>INT(F11/27)</f>
        <v>-159</v>
      </c>
      <c r="H11" s="44">
        <f t="shared" ref="H11:H13" si="6">IFERROR(1-F11/E11,"0.0%")</f>
        <v>1.3170604844702036</v>
      </c>
      <c r="I11" s="23" t="s">
        <v>16</v>
      </c>
      <c r="J11" s="27">
        <f t="shared" ref="J11:AM11" si="7">$G11</f>
        <v>-159</v>
      </c>
      <c r="K11" s="27">
        <f t="shared" si="7"/>
        <v>-159</v>
      </c>
      <c r="L11" s="27">
        <f t="shared" si="7"/>
        <v>-159</v>
      </c>
      <c r="M11" s="27">
        <f t="shared" si="7"/>
        <v>-159</v>
      </c>
      <c r="N11" s="27">
        <f t="shared" si="7"/>
        <v>-159</v>
      </c>
      <c r="O11" s="27">
        <f t="shared" si="7"/>
        <v>-159</v>
      </c>
      <c r="P11" s="27">
        <f t="shared" si="7"/>
        <v>-159</v>
      </c>
      <c r="Q11" s="27">
        <f t="shared" si="7"/>
        <v>-159</v>
      </c>
      <c r="R11" s="27">
        <f t="shared" si="7"/>
        <v>-159</v>
      </c>
      <c r="S11" s="27">
        <f t="shared" si="7"/>
        <v>-159</v>
      </c>
      <c r="T11" s="27">
        <f t="shared" si="7"/>
        <v>-159</v>
      </c>
      <c r="U11" s="27">
        <f t="shared" si="7"/>
        <v>-159</v>
      </c>
      <c r="V11" s="27">
        <f t="shared" si="7"/>
        <v>-159</v>
      </c>
      <c r="W11" s="27">
        <f t="shared" si="7"/>
        <v>-159</v>
      </c>
      <c r="X11" s="27">
        <f t="shared" si="7"/>
        <v>-159</v>
      </c>
      <c r="Y11" s="27">
        <f t="shared" si="7"/>
        <v>-159</v>
      </c>
      <c r="Z11" s="27">
        <f t="shared" si="7"/>
        <v>-159</v>
      </c>
      <c r="AA11" s="27">
        <f t="shared" si="7"/>
        <v>-159</v>
      </c>
      <c r="AB11" s="27">
        <f t="shared" si="7"/>
        <v>-159</v>
      </c>
      <c r="AC11" s="27">
        <f t="shared" si="7"/>
        <v>-159</v>
      </c>
      <c r="AD11" s="27">
        <f t="shared" si="7"/>
        <v>-159</v>
      </c>
      <c r="AE11" s="27">
        <f t="shared" si="7"/>
        <v>-159</v>
      </c>
      <c r="AF11" s="27">
        <f t="shared" si="7"/>
        <v>-159</v>
      </c>
      <c r="AG11" s="27">
        <f t="shared" si="7"/>
        <v>-159</v>
      </c>
      <c r="AH11" s="27">
        <f t="shared" si="7"/>
        <v>-159</v>
      </c>
      <c r="AI11" s="27">
        <f t="shared" si="7"/>
        <v>-159</v>
      </c>
      <c r="AJ11" s="27">
        <f t="shared" si="7"/>
        <v>-159</v>
      </c>
      <c r="AK11" s="27">
        <f t="shared" si="7"/>
        <v>-159</v>
      </c>
      <c r="AL11" s="27">
        <f t="shared" si="7"/>
        <v>-159</v>
      </c>
      <c r="AM11" s="27">
        <f t="shared" si="7"/>
        <v>-159</v>
      </c>
      <c r="AN11" s="46"/>
    </row>
    <row r="12" spans="1:40">
      <c r="A12" s="36"/>
      <c r="B12" s="40"/>
      <c r="C12" s="38"/>
      <c r="D12" s="40"/>
      <c r="E12" s="38"/>
      <c r="F12" s="38"/>
      <c r="G12" s="38"/>
      <c r="H12" s="45"/>
      <c r="I12" s="23" t="s">
        <v>14</v>
      </c>
      <c r="J12" s="32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>
        <v>0</v>
      </c>
      <c r="AH12" s="28">
        <v>0</v>
      </c>
      <c r="AI12" s="28">
        <v>0</v>
      </c>
      <c r="AJ12" s="28"/>
      <c r="AK12" s="28"/>
      <c r="AL12" s="28"/>
      <c r="AM12" s="28"/>
      <c r="AN12" s="46"/>
    </row>
    <row r="13" spans="1:40">
      <c r="A13" s="36" t="s">
        <v>20</v>
      </c>
      <c r="B13" s="40" t="s">
        <v>12</v>
      </c>
      <c r="C13" s="37">
        <f>SUMIFS(未交清!Z:Z,未交清!D:D,A:A,未交清!P:P,"10月",未交清!A:A,"番锌")</f>
        <v>0</v>
      </c>
      <c r="D13" s="40">
        <f>SUMIFS(未交清!Z:Z,未交清!D:D,A:A,未交清!P:P,"11月",未交清!A:A,"番锌")</f>
        <v>24765</v>
      </c>
      <c r="E13" s="37">
        <f>SUM(C13:D14)</f>
        <v>24765</v>
      </c>
      <c r="F13" s="37">
        <f>+E13-SUM(J14:AM14)</f>
        <v>-2839</v>
      </c>
      <c r="G13" s="39">
        <f>INT(F13/27)</f>
        <v>-106</v>
      </c>
      <c r="H13" s="44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46"/>
    </row>
    <row r="14" spans="1:40">
      <c r="A14" s="36"/>
      <c r="B14" s="40"/>
      <c r="C14" s="38"/>
      <c r="D14" s="40"/>
      <c r="E14" s="38"/>
      <c r="F14" s="38"/>
      <c r="G14" s="38"/>
      <c r="H14" s="45"/>
      <c r="I14" s="23" t="s">
        <v>14</v>
      </c>
      <c r="J14" s="32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/>
      <c r="AK14" s="28"/>
      <c r="AL14" s="28"/>
      <c r="AM14" s="28"/>
      <c r="AN14" s="46"/>
    </row>
    <row r="15" spans="1:40">
      <c r="A15" s="43" t="s">
        <v>21</v>
      </c>
      <c r="B15" s="40" t="s">
        <v>12</v>
      </c>
      <c r="C15" s="37">
        <f>SUMIFS(未交清!Z:Z,未交清!D:D,A:A,未交清!P:P,"10月",未交清!A:A,"番锌")</f>
        <v>0</v>
      </c>
      <c r="D15" s="40">
        <f>SUMIFS(未交清!Z:Z,未交清!D:D,A:A,未交清!P:P,"11月",未交清!A:A,"番锌")</f>
        <v>4658</v>
      </c>
      <c r="E15" s="37">
        <f>SUM(C15:D16)</f>
        <v>4658</v>
      </c>
      <c r="F15" s="37">
        <f>+E15-SUM(J16:AM16)</f>
        <v>-7372</v>
      </c>
      <c r="G15" s="39">
        <f>INT(F15/27)</f>
        <v>-274</v>
      </c>
      <c r="H15" s="44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43" t="s">
        <v>22</v>
      </c>
    </row>
    <row r="16" spans="1:40">
      <c r="A16" s="43"/>
      <c r="B16" s="40"/>
      <c r="C16" s="38"/>
      <c r="D16" s="40"/>
      <c r="E16" s="38"/>
      <c r="F16" s="38"/>
      <c r="G16" s="38"/>
      <c r="H16" s="45"/>
      <c r="I16" s="23" t="s">
        <v>14</v>
      </c>
      <c r="J16" s="32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>
        <v>0</v>
      </c>
      <c r="AH16" s="28">
        <v>0</v>
      </c>
      <c r="AI16" s="28">
        <v>0</v>
      </c>
      <c r="AJ16" s="28"/>
      <c r="AK16" s="28"/>
      <c r="AL16" s="28"/>
      <c r="AM16" s="28"/>
      <c r="AN16" s="43"/>
    </row>
    <row r="17" spans="1:40" ht="14.25" customHeight="1">
      <c r="A17" s="41" t="s">
        <v>23</v>
      </c>
      <c r="B17" s="37" t="s">
        <v>12</v>
      </c>
      <c r="C17" s="37">
        <f>SUMIFS(未交清!Z:Z,未交清!D:D,A:A,未交清!P:P,"10月",未交清!A:A,"番锌")</f>
        <v>0</v>
      </c>
      <c r="D17" s="40">
        <f>SUMIFS(未交清!Z:Z,未交清!D:D,A:A,未交清!P:P,"11月",未交清!A:A,"番锌")</f>
        <v>0</v>
      </c>
      <c r="E17" s="37">
        <f>SUM(C17:D18)</f>
        <v>0</v>
      </c>
      <c r="F17" s="37">
        <f>+E17-SUM(J18:AM18)</f>
        <v>0</v>
      </c>
      <c r="G17" s="39">
        <f>INT(F17/27)</f>
        <v>0</v>
      </c>
      <c r="H17" s="47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43" t="s">
        <v>22</v>
      </c>
    </row>
    <row r="18" spans="1:40">
      <c r="A18" s="42"/>
      <c r="B18" s="38"/>
      <c r="C18" s="38"/>
      <c r="D18" s="40"/>
      <c r="E18" s="38"/>
      <c r="F18" s="38"/>
      <c r="G18" s="38"/>
      <c r="H18" s="48"/>
      <c r="I18" s="23" t="s">
        <v>14</v>
      </c>
      <c r="J18" s="32" t="s">
        <v>124</v>
      </c>
      <c r="K18" s="32" t="s">
        <v>125</v>
      </c>
      <c r="L18" s="32" t="s">
        <v>125</v>
      </c>
      <c r="M18" s="32" t="s">
        <v>125</v>
      </c>
      <c r="N18" s="32" t="s">
        <v>125</v>
      </c>
      <c r="O18" s="32" t="s">
        <v>125</v>
      </c>
      <c r="P18" s="32" t="s">
        <v>125</v>
      </c>
      <c r="Q18" s="32" t="s">
        <v>125</v>
      </c>
      <c r="R18" s="32" t="s">
        <v>125</v>
      </c>
      <c r="S18" s="32" t="s">
        <v>125</v>
      </c>
      <c r="T18" s="32" t="s">
        <v>125</v>
      </c>
      <c r="U18" s="32" t="s">
        <v>125</v>
      </c>
      <c r="V18" s="32" t="s">
        <v>125</v>
      </c>
      <c r="W18" s="32" t="s">
        <v>125</v>
      </c>
      <c r="X18" s="32" t="s">
        <v>125</v>
      </c>
      <c r="Y18" s="32" t="s">
        <v>125</v>
      </c>
      <c r="Z18" s="32" t="s">
        <v>125</v>
      </c>
      <c r="AA18" s="32" t="s">
        <v>125</v>
      </c>
      <c r="AB18" s="32" t="s">
        <v>125</v>
      </c>
      <c r="AC18" s="32" t="s">
        <v>125</v>
      </c>
      <c r="AD18" s="32" t="s">
        <v>125</v>
      </c>
      <c r="AE18" s="32" t="s">
        <v>125</v>
      </c>
      <c r="AF18" s="32" t="s">
        <v>125</v>
      </c>
      <c r="AG18" s="32" t="s">
        <v>125</v>
      </c>
      <c r="AH18" s="32" t="s">
        <v>125</v>
      </c>
      <c r="AI18" s="32" t="s">
        <v>125</v>
      </c>
      <c r="AJ18" s="31"/>
      <c r="AK18" s="29"/>
      <c r="AL18" s="29"/>
      <c r="AM18" s="29"/>
      <c r="AN18" s="43"/>
    </row>
    <row r="19" spans="1:40">
      <c r="A19" s="43" t="s">
        <v>25</v>
      </c>
      <c r="B19" s="40" t="s">
        <v>12</v>
      </c>
      <c r="C19" s="37">
        <f>SUM(C3:C18)</f>
        <v>1058</v>
      </c>
      <c r="D19" s="37">
        <f>SUM(D3:D18)</f>
        <v>100403</v>
      </c>
      <c r="E19" s="37">
        <f>SUM(E3:E18)</f>
        <v>101461</v>
      </c>
      <c r="F19" s="37">
        <f>SUM(F3:F18)</f>
        <v>-3228</v>
      </c>
      <c r="G19" s="39">
        <f>SUM(G3:G18)</f>
        <v>-123</v>
      </c>
      <c r="H19" s="44">
        <f>IFERROR(1-F19/E19,"")</f>
        <v>1.0318151802170292</v>
      </c>
      <c r="I19" s="23" t="s">
        <v>16</v>
      </c>
      <c r="J19" s="27">
        <f t="shared" ref="J19:AM19" si="11">SUMIFS(J3:J18,$I$3:$I$18,$I$19)</f>
        <v>-199</v>
      </c>
      <c r="K19" s="27">
        <f t="shared" si="11"/>
        <v>-199</v>
      </c>
      <c r="L19" s="27">
        <f t="shared" si="11"/>
        <v>-199</v>
      </c>
      <c r="M19" s="27">
        <f t="shared" si="11"/>
        <v>-199</v>
      </c>
      <c r="N19" s="27">
        <f t="shared" si="11"/>
        <v>-199</v>
      </c>
      <c r="O19" s="27">
        <f t="shared" si="11"/>
        <v>-199</v>
      </c>
      <c r="P19" s="27">
        <f t="shared" si="11"/>
        <v>-199</v>
      </c>
      <c r="Q19" s="27">
        <f t="shared" si="11"/>
        <v>-199</v>
      </c>
      <c r="R19" s="27">
        <f t="shared" si="11"/>
        <v>-199</v>
      </c>
      <c r="S19" s="27">
        <f t="shared" si="11"/>
        <v>-199</v>
      </c>
      <c r="T19" s="27">
        <f t="shared" si="11"/>
        <v>-199</v>
      </c>
      <c r="U19" s="27">
        <f t="shared" si="11"/>
        <v>-199</v>
      </c>
      <c r="V19" s="27">
        <f t="shared" si="11"/>
        <v>-199</v>
      </c>
      <c r="W19" s="27">
        <f t="shared" si="11"/>
        <v>-199</v>
      </c>
      <c r="X19" s="27">
        <f t="shared" si="11"/>
        <v>-199</v>
      </c>
      <c r="Y19" s="27">
        <f t="shared" si="11"/>
        <v>-199</v>
      </c>
      <c r="Z19" s="27">
        <f t="shared" si="11"/>
        <v>-199</v>
      </c>
      <c r="AA19" s="27">
        <f t="shared" si="11"/>
        <v>-199</v>
      </c>
      <c r="AB19" s="27">
        <f t="shared" si="11"/>
        <v>-199</v>
      </c>
      <c r="AC19" s="27">
        <f t="shared" si="11"/>
        <v>-199</v>
      </c>
      <c r="AD19" s="27">
        <f t="shared" si="11"/>
        <v>-199</v>
      </c>
      <c r="AE19" s="27">
        <f t="shared" si="11"/>
        <v>-199</v>
      </c>
      <c r="AF19" s="27">
        <f t="shared" si="11"/>
        <v>-199</v>
      </c>
      <c r="AG19" s="27">
        <f t="shared" si="11"/>
        <v>-199</v>
      </c>
      <c r="AH19" s="27">
        <f t="shared" si="11"/>
        <v>-199</v>
      </c>
      <c r="AI19" s="27">
        <f t="shared" si="11"/>
        <v>-199</v>
      </c>
      <c r="AJ19" s="27">
        <f t="shared" si="11"/>
        <v>-199</v>
      </c>
      <c r="AK19" s="27">
        <f t="shared" si="11"/>
        <v>-199</v>
      </c>
      <c r="AL19" s="27">
        <f t="shared" si="11"/>
        <v>-199</v>
      </c>
      <c r="AM19" s="27">
        <f t="shared" si="11"/>
        <v>-199</v>
      </c>
      <c r="AN19" s="46"/>
    </row>
    <row r="20" spans="1:40">
      <c r="A20" s="43"/>
      <c r="B20" s="40"/>
      <c r="C20" s="38"/>
      <c r="D20" s="38"/>
      <c r="E20" s="38"/>
      <c r="F20" s="38"/>
      <c r="G20" s="38"/>
      <c r="H20" s="45"/>
      <c r="I20" s="23" t="s">
        <v>14</v>
      </c>
      <c r="J20" s="32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2100</v>
      </c>
      <c r="AH20" s="28">
        <f t="shared" si="12"/>
        <v>4540</v>
      </c>
      <c r="AI20" s="28">
        <f t="shared" si="12"/>
        <v>1937</v>
      </c>
      <c r="AJ20" s="28">
        <f t="shared" si="12"/>
        <v>0</v>
      </c>
      <c r="AK20" s="28">
        <f t="shared" si="12"/>
        <v>0</v>
      </c>
      <c r="AL20" s="28">
        <f t="shared" si="12"/>
        <v>0</v>
      </c>
      <c r="AM20" s="28">
        <f t="shared" si="12"/>
        <v>0</v>
      </c>
      <c r="AN20" s="46"/>
    </row>
    <row r="21" spans="1:40">
      <c r="W21" s="30"/>
    </row>
  </sheetData>
  <mergeCells count="82"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H13:H14"/>
    <mergeCell ref="H15:H16"/>
    <mergeCell ref="H17:H18"/>
    <mergeCell ref="H19:H20"/>
    <mergeCell ref="G9:G10"/>
    <mergeCell ref="G11:G12"/>
    <mergeCell ref="H3:H4"/>
    <mergeCell ref="H5:H6"/>
    <mergeCell ref="H7:H8"/>
    <mergeCell ref="H9:H10"/>
    <mergeCell ref="H11:H12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C15:C16"/>
    <mergeCell ref="B7:B8"/>
    <mergeCell ref="B9:B10"/>
    <mergeCell ref="B11:B12"/>
    <mergeCell ref="A15:A16"/>
    <mergeCell ref="E17:E18"/>
    <mergeCell ref="B13:B14"/>
    <mergeCell ref="B15:B16"/>
    <mergeCell ref="B17:B18"/>
    <mergeCell ref="B19:B20"/>
    <mergeCell ref="A11:A12"/>
    <mergeCell ref="A13:A14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3:B4"/>
    <mergeCell ref="B5:B6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2021-11-26T13:11:33Z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