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490" windowHeight="723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F17" i="3" l="1"/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N13" i="3"/>
  <c r="J13" i="3"/>
  <c r="AM13" i="3"/>
  <c r="AG13" i="3"/>
  <c r="AB13" i="3"/>
  <c r="W13" i="3"/>
  <c r="W19" i="3" s="1"/>
  <c r="Q13" i="3"/>
  <c r="L13" i="3"/>
  <c r="AK13" i="3"/>
  <c r="AF13" i="3"/>
  <c r="AF19" i="3" s="1"/>
  <c r="AA13" i="3"/>
  <c r="U13" i="3"/>
  <c r="P13" i="3"/>
  <c r="K13" i="3"/>
  <c r="AJ13" i="3"/>
  <c r="AE13" i="3"/>
  <c r="AE19" i="3" s="1"/>
  <c r="Y13" i="3"/>
  <c r="T13" i="3"/>
  <c r="O13" i="3"/>
  <c r="X13" i="3"/>
  <c r="S13" i="3"/>
  <c r="AI13" i="3"/>
  <c r="M13" i="3"/>
  <c r="AC13" i="3"/>
  <c r="AC19" i="3" s="1"/>
  <c r="F19" i="3"/>
  <c r="H19" i="3" s="1"/>
  <c r="G3" i="3"/>
  <c r="H3" i="3"/>
  <c r="X19" i="3" l="1"/>
  <c r="U19" i="3"/>
  <c r="L19" i="3"/>
  <c r="AG19" i="3"/>
  <c r="R19" i="3"/>
  <c r="Y19" i="3"/>
  <c r="N19" i="3"/>
  <c r="AD19" i="3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<sst xmlns="http://schemas.openxmlformats.org/spreadsheetml/2006/main" count="10145" uniqueCount="242">
  <si>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</si>
  <si>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</si>
  <si>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</si>
  <si>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</si>
  <si>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</si>
  <si>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</si>
  <si>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</si>
  <si>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</si>
  <si>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</si>
  <si>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</si>
  <si>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</si>
  <si>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</si>
  <si>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</si>
  <si>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</si>
  <si>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</si>
  <si>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</si>
  <si>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</si>
  <si>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</si>
  <si>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</si>
  <si>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</si>
  <si>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</si>
  <si>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</si>
  <si>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</si>
  <si>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</si>
  <si>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</si>
  <si>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</si>
  <si>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</si>
  <si>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</si>
  <si>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</si>
  <si>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</si>
  <si>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</si>
  <si>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</si>
  <si>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</si>
  <si>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</si>
  <si>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</si>
  <si>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</si>
  <si>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</si>
  <si>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</si>
  <si>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</si>
  <si>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</si>
  <si>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</si>
  <si>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</si>
  <si>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</si>
  <si>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</si>
  <si>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</si>
  <si>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</si>
  <si>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</si>
  <si>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</si>
  <si>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</si>
  <si>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</si>
  <si>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</si>
  <si>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</si>
  <si>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</si>
  <si>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</si>
  <si>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</si>
  <si>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</si>
  <si>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</si>
  <si>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</si>
  <si>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</si>
  <si>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</si>
  <si>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</si>
  <si>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</si>
  <si>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</si>
  <si>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</si>
  <si>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</si>
  <si>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</si>
  <si>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</si>
  <si>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</si>
  <si>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</si>
  <si>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</si>
  <si>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</si>
  <si>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</si>
  <si>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</si>
  <si>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</si>
  <si>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</si>
  <si>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</si>
  <si>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</si>
  <si>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</si>
  <si>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</si>
  <si>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</si>
  <si>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</si>
  <si>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</si>
  <si>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</si>
  <si>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</si>
  <si>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</si>
  <si>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</si>
  <si>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</si>
  <si>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</si>
  <si>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</si>
  <si>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</si>
  <si>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</si>
  <si>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</si>
  <si>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</si>
  <si>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</si>
  <si>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</si>
  <si>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</si>
  <si>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</si>
  <si>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</si>
  <si>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</si>
  <si>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</si>
  <si>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</si>
  <si>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</si>
  <si>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</si>
  <si>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</si>
  <si>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</si>
  <si>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</si>
  <si>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</si>
  <si>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</si>
  <si>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</si>
  <si>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</si>
  <si>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</si>
  <si>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</si>
  <si>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</si>
  <si>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</si>
  <si>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</si>
  <si>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</si>
  <si>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</si>
  <si>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</si>
  <si>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</si>
  <si>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</si>
  <si>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</si>
  <si>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</si>
  <si>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</si>
  <si>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</si>
  <si>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</si>
  <si>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</si>
  <si>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</si>
  <si>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</si>
  <si>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</si>
  <si>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</si>
  <si>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</si>
  <si>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</si>
  <si>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</si>
  <si>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</si>
  <si>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</si>
  <si>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</si>
  <si>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</si>
  <si>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</si>
  <si>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</si>
  <si>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</si>
  <si>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</si>
  <si>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</si>
  <si>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</si>
  <si>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</si>
  <si>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</si>
  <si>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</si>
  <si>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</si>
  <si>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</si>
  <si>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</si>
  <si>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</si>
  <si>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</si>
  <si>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</si>
  <si>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</si>
  <si>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</si>
  <si>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</si>
  <si>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</si>
  <si>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</si>
  <si>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</si>
  <si>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</si>
  <si>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</si>
  <si>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</si>
  <si>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</si>
  <si>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</si>
  <si>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</si>
  <si>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</si>
  <si>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</si>
  <si>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</si>
  <si>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</si>
  <si>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</si>
  <si>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</si>
  <si>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</si>
  <si>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</si>
  <si>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</si>
  <si>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</si>
  <si>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</si>
  <si>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</si>
  <si>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</si>
  <si>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</si>
  <si>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</si>
  <si>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</si>
  <si>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</si>
  <si>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</si>
  <si>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</si>
  <si>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</si>
  <si>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</si>
  <si>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</si>
  <si>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</si>
  <si>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</si>
  <si>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</si>
  <si>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</si>
  <si>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</si>
  <si>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</si>
  <si>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</si>
  <si>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</si>
  <si>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</si>
  <si>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</si>
  <si>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</si>
  <si>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</si>
  <si>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</si>
  <si>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</si>
  <si>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</si>
  <si>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</si>
  <si>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</si>
  <si>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</si>
  <si>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</si>
  <si>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</si>
  <si>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</si>
  <si>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</si>
  <si>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</si>
  <si>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</si>
  <si>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</si>
  <si>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</si>
  <si>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</si>
  <si>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</si>
  <si>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</si>
  <si>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</si>
  <si>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</si>
  <si>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</si>
  <si>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</si>
  <si>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</si>
  <si>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</si>
  <si>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</si>
  <si>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</si>
  <si>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</si>
  <si>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</si>
  <si>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</si>
  <si>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</si>
  <si>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</si>
  <si>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</si>
  <si>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</si>
  <si>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</si>
  <si>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</si>
  <si>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</si>
  <si>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</si>
  <si>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</si>
  <si>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</si>
  <si>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</si>
  <si>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</si>
  <si>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</si>
  <si>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</si>
  <si>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</si>
  <si>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 xml:space="preserve">改模 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</si>
</sst>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D23" sqref="AD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8" width="10.375" hidden="1" customWidth="1"/>
    <col min="29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41" t="s">
        <v>11</v>
      </c>
      <c r="B3" s="40" t="s">
        <v>12</v>
      </c>
      <c r="C3" s="35">
        <f>SUMIFS(未交清!Z:Z,未交清!D:D,A:A,未交清!P:P,"10月",未交清!A:A,"番锌")</f>
        <v>0</v>
      </c>
      <c r="D3" s="40">
        <f>SUMIFS(未交清!Z:Z,未交清!D:D,A:A,未交清!P:P,"12月",未交清!A:A,"番锌")</f>
        <v>0</v>
      </c>
      <c r="E3" s="35">
        <f>SUM(C3:D4)</f>
        <v>0</v>
      </c>
      <c r="F3" s="35">
        <f>+E3-SUM(J4:AM4)</f>
        <v>0</v>
      </c>
      <c r="G3" s="39">
        <f>INT(F3/27)</f>
        <v>0</v>
      </c>
      <c r="H3" s="31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33"/>
    </row>
    <row r="4" spans="1:40">
      <c r="A4" s="41"/>
      <c r="B4" s="40"/>
      <c r="C4" s="36"/>
      <c r="D4" s="40"/>
      <c r="E4" s="36"/>
      <c r="F4" s="36"/>
      <c r="G4" s="36"/>
      <c r="H4" s="32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33"/>
    </row>
    <row r="5" spans="1:40">
      <c r="A5" s="41" t="s">
        <v>16</v>
      </c>
      <c r="B5" s="40" t="s">
        <v>12</v>
      </c>
      <c r="C5" s="35">
        <f>SUMIFS(未交清!Z:Z,未交清!D:D,A:A,未交清!P:P,"11月",未交清!A:A,"番锌")</f>
        <v>24810</v>
      </c>
      <c r="D5" s="40">
        <f>SUMIFS(未交清!Z:Z,未交清!D:D,A:A,未交清!P:P,"12月",未交清!A:A,"番锌")</f>
        <v>28523</v>
      </c>
      <c r="E5" s="35">
        <f>SUM(C5:D6)</f>
        <v>53333</v>
      </c>
      <c r="F5" s="35">
        <f>+E5-SUM(J6:AM6)</f>
        <v>23990</v>
      </c>
      <c r="G5" s="39">
        <f>INT(F5/27)</f>
        <v>888</v>
      </c>
      <c r="H5" s="31">
        <f>IFERROR(1-F5/E5,"0.0%")</f>
        <v>0.55018468865430403</v>
      </c>
      <c r="I5" s="23" t="s">
        <v>17</v>
      </c>
      <c r="J5" s="27">
        <f t="shared" ref="J5:AM5" si="3">$G5</f>
        <v>888</v>
      </c>
      <c r="K5" s="27">
        <f t="shared" si="3"/>
        <v>888</v>
      </c>
      <c r="L5" s="27">
        <f t="shared" si="3"/>
        <v>888</v>
      </c>
      <c r="M5" s="27">
        <f t="shared" si="3"/>
        <v>888</v>
      </c>
      <c r="N5" s="27">
        <f t="shared" si="3"/>
        <v>888</v>
      </c>
      <c r="O5" s="27">
        <f t="shared" si="3"/>
        <v>888</v>
      </c>
      <c r="P5" s="27">
        <f t="shared" si="3"/>
        <v>888</v>
      </c>
      <c r="Q5" s="27">
        <f t="shared" si="3"/>
        <v>888</v>
      </c>
      <c r="R5" s="27">
        <f t="shared" si="3"/>
        <v>888</v>
      </c>
      <c r="S5" s="27">
        <f t="shared" si="3"/>
        <v>888</v>
      </c>
      <c r="T5" s="27">
        <f t="shared" si="3"/>
        <v>888</v>
      </c>
      <c r="U5" s="27">
        <f t="shared" si="3"/>
        <v>888</v>
      </c>
      <c r="V5" s="27">
        <f t="shared" si="3"/>
        <v>888</v>
      </c>
      <c r="W5" s="27">
        <f t="shared" si="3"/>
        <v>888</v>
      </c>
      <c r="X5" s="27">
        <f t="shared" si="3"/>
        <v>888</v>
      </c>
      <c r="Y5" s="27">
        <f t="shared" si="3"/>
        <v>888</v>
      </c>
      <c r="Z5" s="27">
        <f t="shared" si="3"/>
        <v>888</v>
      </c>
      <c r="AA5" s="27">
        <f t="shared" si="3"/>
        <v>888</v>
      </c>
      <c r="AB5" s="27">
        <f t="shared" si="3"/>
        <v>888</v>
      </c>
      <c r="AC5" s="27">
        <f t="shared" si="3"/>
        <v>888</v>
      </c>
      <c r="AD5" s="27">
        <f t="shared" si="3"/>
        <v>888</v>
      </c>
      <c r="AE5" s="27">
        <f t="shared" si="3"/>
        <v>888</v>
      </c>
      <c r="AF5" s="27">
        <f t="shared" si="3"/>
        <v>888</v>
      </c>
      <c r="AG5" s="27">
        <f t="shared" si="3"/>
        <v>888</v>
      </c>
      <c r="AH5" s="27">
        <f t="shared" si="3"/>
        <v>888</v>
      </c>
      <c r="AI5" s="27">
        <f t="shared" si="3"/>
        <v>888</v>
      </c>
      <c r="AJ5" s="27">
        <f t="shared" si="3"/>
        <v>888</v>
      </c>
      <c r="AK5" s="27">
        <f t="shared" si="3"/>
        <v>888</v>
      </c>
      <c r="AL5" s="27">
        <f t="shared" si="3"/>
        <v>888</v>
      </c>
      <c r="AM5" s="27">
        <f t="shared" si="3"/>
        <v>888</v>
      </c>
      <c r="AN5" s="33"/>
    </row>
    <row r="6" spans="1:40">
      <c r="A6" s="41"/>
      <c r="B6" s="40"/>
      <c r="C6" s="36"/>
      <c r="D6" s="40"/>
      <c r="E6" s="36"/>
      <c r="F6" s="36"/>
      <c r="G6" s="36"/>
      <c r="H6" s="32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7788</v>
      </c>
      <c r="W6" s="29">
        <v>1224</v>
      </c>
      <c r="X6" s="29">
        <v>0</v>
      </c>
      <c r="Y6" s="29">
        <v>0</v>
      </c>
      <c r="Z6" s="29">
        <v>2829</v>
      </c>
      <c r="AA6" s="29">
        <v>1428</v>
      </c>
      <c r="AB6" s="29">
        <v>3732</v>
      </c>
      <c r="AC6" s="29">
        <v>4070</v>
      </c>
      <c r="AD6" s="29">
        <v>4300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33"/>
    </row>
    <row r="7" spans="1:40">
      <c r="A7" s="41" t="s">
        <v>18</v>
      </c>
      <c r="B7" s="40" t="s">
        <v>12</v>
      </c>
      <c r="C7" s="35">
        <f>SUMIFS(未交清!Z:Z,未交清!D:D,A:A,未交清!P:P,"11月",未交清!A:A,"番锌")</f>
        <v>0</v>
      </c>
      <c r="D7" s="40">
        <f>SUMIFS(未交清!Z:Z,未交清!D:D,A:A,未交清!P:P,"12月",未交清!A:A,"番锌")</f>
        <v>43751</v>
      </c>
      <c r="E7" s="35">
        <f>SUM(C7:D8)</f>
        <v>43751</v>
      </c>
      <c r="F7" s="35">
        <f>+E7-SUM(J8:AM8)</f>
        <v>12464</v>
      </c>
      <c r="G7" s="39">
        <f>INT(F7/27)</f>
        <v>461</v>
      </c>
      <c r="H7" s="31">
        <f>IFERROR(1-F7/E7,"0.0%")</f>
        <v>0.71511508308381522</v>
      </c>
      <c r="I7" s="23" t="s">
        <v>17</v>
      </c>
      <c r="J7" s="27">
        <f t="shared" ref="J7:AM7" si="4">$G7</f>
        <v>461</v>
      </c>
      <c r="K7" s="27">
        <f t="shared" si="4"/>
        <v>461</v>
      </c>
      <c r="L7" s="27">
        <f t="shared" si="4"/>
        <v>461</v>
      </c>
      <c r="M7" s="27">
        <f t="shared" si="4"/>
        <v>461</v>
      </c>
      <c r="N7" s="27">
        <f t="shared" si="4"/>
        <v>461</v>
      </c>
      <c r="O7" s="27">
        <f t="shared" si="4"/>
        <v>461</v>
      </c>
      <c r="P7" s="27">
        <f t="shared" si="4"/>
        <v>461</v>
      </c>
      <c r="Q7" s="27">
        <f t="shared" si="4"/>
        <v>461</v>
      </c>
      <c r="R7" s="27">
        <f t="shared" si="4"/>
        <v>461</v>
      </c>
      <c r="S7" s="27">
        <f t="shared" si="4"/>
        <v>461</v>
      </c>
      <c r="T7" s="27">
        <f t="shared" si="4"/>
        <v>461</v>
      </c>
      <c r="U7" s="27">
        <f t="shared" si="4"/>
        <v>461</v>
      </c>
      <c r="V7" s="27">
        <f t="shared" si="4"/>
        <v>461</v>
      </c>
      <c r="W7" s="27">
        <f t="shared" si="4"/>
        <v>461</v>
      </c>
      <c r="X7" s="27">
        <f t="shared" si="4"/>
        <v>461</v>
      </c>
      <c r="Y7" s="27">
        <f t="shared" si="4"/>
        <v>461</v>
      </c>
      <c r="Z7" s="27">
        <f t="shared" si="4"/>
        <v>461</v>
      </c>
      <c r="AA7" s="27">
        <f t="shared" si="4"/>
        <v>461</v>
      </c>
      <c r="AB7" s="27">
        <f t="shared" si="4"/>
        <v>461</v>
      </c>
      <c r="AC7" s="27">
        <f t="shared" si="4"/>
        <v>461</v>
      </c>
      <c r="AD7" s="27">
        <f t="shared" si="4"/>
        <v>461</v>
      </c>
      <c r="AE7" s="27">
        <f t="shared" si="4"/>
        <v>461</v>
      </c>
      <c r="AF7" s="27">
        <f t="shared" si="4"/>
        <v>461</v>
      </c>
      <c r="AG7" s="27">
        <f t="shared" si="4"/>
        <v>461</v>
      </c>
      <c r="AH7" s="27">
        <f t="shared" si="4"/>
        <v>461</v>
      </c>
      <c r="AI7" s="27">
        <f t="shared" si="4"/>
        <v>461</v>
      </c>
      <c r="AJ7" s="27">
        <f t="shared" si="4"/>
        <v>461</v>
      </c>
      <c r="AK7" s="27">
        <f t="shared" si="4"/>
        <v>461</v>
      </c>
      <c r="AL7" s="27">
        <f t="shared" si="4"/>
        <v>461</v>
      </c>
      <c r="AM7" s="27">
        <f t="shared" si="4"/>
        <v>461</v>
      </c>
      <c r="AN7" s="33"/>
    </row>
    <row r="8" spans="1:40">
      <c r="A8" s="41"/>
      <c r="B8" s="40"/>
      <c r="C8" s="36"/>
      <c r="D8" s="40"/>
      <c r="E8" s="36"/>
      <c r="F8" s="36"/>
      <c r="G8" s="36"/>
      <c r="H8" s="32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2640</v>
      </c>
      <c r="U8" s="29">
        <v>0</v>
      </c>
      <c r="V8" s="29">
        <v>2200</v>
      </c>
      <c r="W8" s="29">
        <v>2000</v>
      </c>
      <c r="X8" s="29">
        <v>2000</v>
      </c>
      <c r="Y8" s="29">
        <v>2000</v>
      </c>
      <c r="Z8" s="29">
        <v>2000</v>
      </c>
      <c r="AA8" s="29">
        <v>2760</v>
      </c>
      <c r="AB8" s="29">
        <v>3767</v>
      </c>
      <c r="AC8" s="29">
        <v>3680</v>
      </c>
      <c r="AD8" s="29">
        <v>2720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33"/>
    </row>
    <row r="9" spans="1:40">
      <c r="A9" s="41" t="s">
        <v>19</v>
      </c>
      <c r="B9" s="40" t="s">
        <v>12</v>
      </c>
      <c r="C9" s="35">
        <f>SUMIFS(未交清!Z:Z,未交清!D:D,A:A,未交清!P:P,"11月",未交清!A:A,"番锌")</f>
        <v>0</v>
      </c>
      <c r="D9" s="40">
        <f>SUMIFS(未交清!Z:Z,未交清!D:D,A:A,未交清!P:P,"12月",未交清!A:A,"番锌")</f>
        <v>33376</v>
      </c>
      <c r="E9" s="35">
        <f>SUM(C9:D10)</f>
        <v>33376</v>
      </c>
      <c r="F9" s="35">
        <f>+E9-SUM(J10:AM10)</f>
        <v>3036</v>
      </c>
      <c r="G9" s="39">
        <f>INT(F9/27)</f>
        <v>112</v>
      </c>
      <c r="H9" s="31">
        <f>IFERROR(1-F9/E9,"0.0%")</f>
        <v>0.90903643336529238</v>
      </c>
      <c r="I9" s="23" t="s">
        <v>17</v>
      </c>
      <c r="J9" s="27">
        <f t="shared" ref="J9:AM9" si="5">$G9</f>
        <v>112</v>
      </c>
      <c r="K9" s="27">
        <f t="shared" si="5"/>
        <v>112</v>
      </c>
      <c r="L9" s="27">
        <f t="shared" si="5"/>
        <v>112</v>
      </c>
      <c r="M9" s="27">
        <f t="shared" si="5"/>
        <v>112</v>
      </c>
      <c r="N9" s="27">
        <f t="shared" si="5"/>
        <v>112</v>
      </c>
      <c r="O9" s="27">
        <f t="shared" si="5"/>
        <v>112</v>
      </c>
      <c r="P9" s="27">
        <f t="shared" si="5"/>
        <v>112</v>
      </c>
      <c r="Q9" s="27">
        <f t="shared" si="5"/>
        <v>112</v>
      </c>
      <c r="R9" s="27">
        <f t="shared" si="5"/>
        <v>112</v>
      </c>
      <c r="S9" s="27">
        <f t="shared" si="5"/>
        <v>112</v>
      </c>
      <c r="T9" s="27">
        <f t="shared" si="5"/>
        <v>112</v>
      </c>
      <c r="U9" s="27">
        <f t="shared" si="5"/>
        <v>112</v>
      </c>
      <c r="V9" s="27">
        <f t="shared" si="5"/>
        <v>112</v>
      </c>
      <c r="W9" s="27">
        <f t="shared" si="5"/>
        <v>112</v>
      </c>
      <c r="X9" s="27">
        <f t="shared" si="5"/>
        <v>112</v>
      </c>
      <c r="Y9" s="27">
        <f t="shared" si="5"/>
        <v>112</v>
      </c>
      <c r="Z9" s="27">
        <f t="shared" si="5"/>
        <v>112</v>
      </c>
      <c r="AA9" s="27">
        <f t="shared" si="5"/>
        <v>112</v>
      </c>
      <c r="AB9" s="27">
        <f t="shared" si="5"/>
        <v>112</v>
      </c>
      <c r="AC9" s="27">
        <f t="shared" si="5"/>
        <v>112</v>
      </c>
      <c r="AD9" s="27">
        <f t="shared" si="5"/>
        <v>112</v>
      </c>
      <c r="AE9" s="27">
        <f t="shared" si="5"/>
        <v>112</v>
      </c>
      <c r="AF9" s="27">
        <f t="shared" si="5"/>
        <v>112</v>
      </c>
      <c r="AG9" s="27">
        <f t="shared" si="5"/>
        <v>112</v>
      </c>
      <c r="AH9" s="27">
        <f t="shared" si="5"/>
        <v>112</v>
      </c>
      <c r="AI9" s="27">
        <f t="shared" si="5"/>
        <v>112</v>
      </c>
      <c r="AJ9" s="27">
        <f t="shared" si="5"/>
        <v>112</v>
      </c>
      <c r="AK9" s="27">
        <f t="shared" si="5"/>
        <v>112</v>
      </c>
      <c r="AL9" s="27">
        <f t="shared" si="5"/>
        <v>112</v>
      </c>
      <c r="AM9" s="27">
        <f t="shared" si="5"/>
        <v>112</v>
      </c>
      <c r="AN9" s="33"/>
    </row>
    <row r="10" spans="1:40">
      <c r="A10" s="41"/>
      <c r="B10" s="40"/>
      <c r="C10" s="36"/>
      <c r="D10" s="40"/>
      <c r="E10" s="36"/>
      <c r="F10" s="36"/>
      <c r="G10" s="36"/>
      <c r="H10" s="32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1660</v>
      </c>
      <c r="R10" s="29">
        <v>2520</v>
      </c>
      <c r="S10" s="29">
        <v>3000</v>
      </c>
      <c r="T10" s="29">
        <v>2620</v>
      </c>
      <c r="U10" s="29">
        <v>0</v>
      </c>
      <c r="V10" s="29">
        <v>3040</v>
      </c>
      <c r="W10" s="29">
        <v>0</v>
      </c>
      <c r="X10" s="29">
        <v>3340</v>
      </c>
      <c r="Y10" s="29">
        <v>0</v>
      </c>
      <c r="Z10" s="29">
        <v>2400</v>
      </c>
      <c r="AA10" s="29">
        <v>1560</v>
      </c>
      <c r="AB10" s="29">
        <v>0</v>
      </c>
      <c r="AC10" s="29">
        <v>3000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33"/>
    </row>
    <row r="11" spans="1:40">
      <c r="A11" s="41" t="s">
        <v>20</v>
      </c>
      <c r="B11" s="40" t="s">
        <v>12</v>
      </c>
      <c r="C11" s="35">
        <f>SUMIFS(未交清!Z:Z,未交清!D:D,A:A,未交清!P:P,"11月",未交清!A:A,"番锌")</f>
        <v>13394</v>
      </c>
      <c r="D11" s="40">
        <f>SUMIFS(未交清!Z:Z,未交清!D:D,A:A,未交清!P:P,"12月",未交清!A:A,"番锌")</f>
        <v>78363</v>
      </c>
      <c r="E11" s="35">
        <f>SUM(C11:D12)</f>
        <v>91757</v>
      </c>
      <c r="F11" s="35">
        <f>+E11-SUM(J12:AM12)</f>
        <v>17647</v>
      </c>
      <c r="G11" s="39">
        <f>INT(F11/27)</f>
        <v>653</v>
      </c>
      <c r="H11" s="31">
        <f t="shared" ref="H11:H13" si="6">IFERROR(1-F11/E11,"0.0%")</f>
        <v>0.80767679850038687</v>
      </c>
      <c r="I11" s="23" t="s">
        <v>17</v>
      </c>
      <c r="J11" s="27">
        <f t="shared" ref="J11:AM11" si="7">$G11</f>
        <v>653</v>
      </c>
      <c r="K11" s="27">
        <f t="shared" si="7"/>
        <v>653</v>
      </c>
      <c r="L11" s="27">
        <f t="shared" si="7"/>
        <v>653</v>
      </c>
      <c r="M11" s="27">
        <f t="shared" si="7"/>
        <v>653</v>
      </c>
      <c r="N11" s="27">
        <f t="shared" si="7"/>
        <v>653</v>
      </c>
      <c r="O11" s="27">
        <f t="shared" si="7"/>
        <v>653</v>
      </c>
      <c r="P11" s="27">
        <f t="shared" si="7"/>
        <v>653</v>
      </c>
      <c r="Q11" s="27">
        <f t="shared" si="7"/>
        <v>653</v>
      </c>
      <c r="R11" s="27">
        <f t="shared" si="7"/>
        <v>653</v>
      </c>
      <c r="S11" s="27">
        <f t="shared" si="7"/>
        <v>653</v>
      </c>
      <c r="T11" s="27">
        <f t="shared" si="7"/>
        <v>653</v>
      </c>
      <c r="U11" s="27">
        <f t="shared" si="7"/>
        <v>653</v>
      </c>
      <c r="V11" s="27">
        <f t="shared" si="7"/>
        <v>653</v>
      </c>
      <c r="W11" s="27">
        <f t="shared" si="7"/>
        <v>653</v>
      </c>
      <c r="X11" s="27">
        <f t="shared" si="7"/>
        <v>653</v>
      </c>
      <c r="Y11" s="27">
        <f t="shared" si="7"/>
        <v>653</v>
      </c>
      <c r="Z11" s="27">
        <f t="shared" si="7"/>
        <v>653</v>
      </c>
      <c r="AA11" s="27">
        <f t="shared" si="7"/>
        <v>653</v>
      </c>
      <c r="AB11" s="27">
        <f t="shared" si="7"/>
        <v>653</v>
      </c>
      <c r="AC11" s="27">
        <f t="shared" si="7"/>
        <v>653</v>
      </c>
      <c r="AD11" s="27">
        <f t="shared" si="7"/>
        <v>653</v>
      </c>
      <c r="AE11" s="27">
        <f t="shared" si="7"/>
        <v>653</v>
      </c>
      <c r="AF11" s="27">
        <f t="shared" si="7"/>
        <v>653</v>
      </c>
      <c r="AG11" s="27">
        <f t="shared" si="7"/>
        <v>653</v>
      </c>
      <c r="AH11" s="27">
        <f t="shared" si="7"/>
        <v>653</v>
      </c>
      <c r="AI11" s="27">
        <f t="shared" si="7"/>
        <v>653</v>
      </c>
      <c r="AJ11" s="27">
        <f t="shared" si="7"/>
        <v>653</v>
      </c>
      <c r="AK11" s="27">
        <f t="shared" si="7"/>
        <v>653</v>
      </c>
      <c r="AL11" s="27">
        <f t="shared" si="7"/>
        <v>653</v>
      </c>
      <c r="AM11" s="27">
        <f t="shared" si="7"/>
        <v>653</v>
      </c>
      <c r="AN11" s="33"/>
    </row>
    <row r="12" spans="1:40">
      <c r="A12" s="41"/>
      <c r="B12" s="40"/>
      <c r="C12" s="36"/>
      <c r="D12" s="40"/>
      <c r="E12" s="36"/>
      <c r="F12" s="36"/>
      <c r="G12" s="36"/>
      <c r="H12" s="32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6720</v>
      </c>
      <c r="R12" s="29">
        <v>3200</v>
      </c>
      <c r="S12" s="29">
        <v>6483</v>
      </c>
      <c r="T12" s="29">
        <v>0</v>
      </c>
      <c r="U12" s="29">
        <v>3360</v>
      </c>
      <c r="V12" s="29">
        <v>280</v>
      </c>
      <c r="W12" s="29">
        <v>6365</v>
      </c>
      <c r="X12" s="29">
        <v>5840</v>
      </c>
      <c r="Y12" s="29">
        <v>7200</v>
      </c>
      <c r="Z12" s="29">
        <v>0</v>
      </c>
      <c r="AA12" s="29">
        <v>0</v>
      </c>
      <c r="AB12" s="29">
        <v>3497</v>
      </c>
      <c r="AC12" s="29">
        <v>6407</v>
      </c>
      <c r="AD12" s="29">
        <v>14934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33"/>
    </row>
    <row r="13" spans="1:40">
      <c r="A13" s="41" t="s">
        <v>21</v>
      </c>
      <c r="B13" s="40" t="s">
        <v>12</v>
      </c>
      <c r="C13" s="35">
        <f>SUMIFS(未交清!Z:Z,未交清!D:D,A:A,未交清!P:P,"11月",未交清!A:A,"番锌")</f>
        <v>0</v>
      </c>
      <c r="D13" s="40">
        <f>SUMIFS(未交清!Z:Z,未交清!D:D,A:A,未交清!P:P,"12月",未交清!A:A,"番锌")</f>
        <v>43752</v>
      </c>
      <c r="E13" s="35">
        <f>SUM(C13:D14)</f>
        <v>43752</v>
      </c>
      <c r="F13" s="35">
        <f>+E13-SUM(J14:AM14)</f>
        <v>-688</v>
      </c>
      <c r="G13" s="39">
        <f>INT(F13/27)</f>
        <v>-26</v>
      </c>
      <c r="H13" s="31">
        <f t="shared" si="6"/>
        <v>1.0157249954287804</v>
      </c>
      <c r="I13" s="23" t="s">
        <v>17</v>
      </c>
      <c r="J13" s="27">
        <f t="shared" ref="J13:AM13" si="8">$G13</f>
        <v>-26</v>
      </c>
      <c r="K13" s="27">
        <f t="shared" si="8"/>
        <v>-26</v>
      </c>
      <c r="L13" s="27">
        <f t="shared" si="8"/>
        <v>-26</v>
      </c>
      <c r="M13" s="27">
        <f t="shared" si="8"/>
        <v>-26</v>
      </c>
      <c r="N13" s="27">
        <f t="shared" si="8"/>
        <v>-26</v>
      </c>
      <c r="O13" s="27">
        <f t="shared" si="8"/>
        <v>-26</v>
      </c>
      <c r="P13" s="27">
        <f t="shared" si="8"/>
        <v>-26</v>
      </c>
      <c r="Q13" s="27">
        <f t="shared" si="8"/>
        <v>-26</v>
      </c>
      <c r="R13" s="27">
        <f t="shared" si="8"/>
        <v>-26</v>
      </c>
      <c r="S13" s="27">
        <f t="shared" si="8"/>
        <v>-26</v>
      </c>
      <c r="T13" s="27">
        <f t="shared" si="8"/>
        <v>-26</v>
      </c>
      <c r="U13" s="27">
        <f t="shared" si="8"/>
        <v>-26</v>
      </c>
      <c r="V13" s="27">
        <f t="shared" si="8"/>
        <v>-26</v>
      </c>
      <c r="W13" s="27">
        <f t="shared" si="8"/>
        <v>-26</v>
      </c>
      <c r="X13" s="27">
        <f t="shared" si="8"/>
        <v>-26</v>
      </c>
      <c r="Y13" s="27">
        <f t="shared" si="8"/>
        <v>-26</v>
      </c>
      <c r="Z13" s="27">
        <f t="shared" si="8"/>
        <v>-26</v>
      </c>
      <c r="AA13" s="27">
        <f t="shared" si="8"/>
        <v>-26</v>
      </c>
      <c r="AB13" s="27">
        <f t="shared" si="8"/>
        <v>-26</v>
      </c>
      <c r="AC13" s="27">
        <f t="shared" si="8"/>
        <v>-26</v>
      </c>
      <c r="AD13" s="27">
        <f t="shared" si="8"/>
        <v>-26</v>
      </c>
      <c r="AE13" s="27">
        <f t="shared" si="8"/>
        <v>-26</v>
      </c>
      <c r="AF13" s="27">
        <f t="shared" si="8"/>
        <v>-26</v>
      </c>
      <c r="AG13" s="27">
        <f t="shared" si="8"/>
        <v>-26</v>
      </c>
      <c r="AH13" s="27">
        <f t="shared" si="8"/>
        <v>-26</v>
      </c>
      <c r="AI13" s="27">
        <f t="shared" si="8"/>
        <v>-26</v>
      </c>
      <c r="AJ13" s="27">
        <f t="shared" si="8"/>
        <v>-26</v>
      </c>
      <c r="AK13" s="27">
        <f t="shared" si="8"/>
        <v>-26</v>
      </c>
      <c r="AL13" s="27">
        <f t="shared" si="8"/>
        <v>-26</v>
      </c>
      <c r="AM13" s="27">
        <f t="shared" si="8"/>
        <v>-26</v>
      </c>
      <c r="AN13" s="33"/>
    </row>
    <row r="14" spans="1:40">
      <c r="A14" s="41"/>
      <c r="B14" s="40"/>
      <c r="C14" s="36"/>
      <c r="D14" s="40"/>
      <c r="E14" s="36"/>
      <c r="F14" s="36"/>
      <c r="G14" s="36"/>
      <c r="H14" s="32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2400</v>
      </c>
      <c r="R14" s="29">
        <v>2400</v>
      </c>
      <c r="S14" s="29">
        <v>2338</v>
      </c>
      <c r="T14" s="29">
        <v>0</v>
      </c>
      <c r="U14" s="29">
        <v>0</v>
      </c>
      <c r="V14" s="29">
        <v>2153</v>
      </c>
      <c r="W14" s="29">
        <v>2418</v>
      </c>
      <c r="X14" s="29">
        <v>0</v>
      </c>
      <c r="Y14" s="29">
        <v>4820</v>
      </c>
      <c r="Z14" s="29">
        <v>4200</v>
      </c>
      <c r="AA14" s="29">
        <v>2400</v>
      </c>
      <c r="AB14" s="29">
        <v>2400</v>
      </c>
      <c r="AC14" s="29">
        <v>2720</v>
      </c>
      <c r="AD14" s="29">
        <v>2400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33"/>
    </row>
    <row r="15" spans="1:40">
      <c r="A15" s="34" t="s">
        <v>22</v>
      </c>
      <c r="B15" s="40" t="s">
        <v>12</v>
      </c>
      <c r="C15" s="35">
        <f>SUMIFS(未交清!Z:Z,未交清!D:D,A:A,未交清!P:P,"11月",未交清!A:A,"番锌")</f>
        <v>0</v>
      </c>
      <c r="D15" s="40">
        <f>SUMIFS(未交清!Z:Z,未交清!D:D,A:A,未交清!P:P,"12月",未交清!A:A,"番锌")</f>
        <v>11944</v>
      </c>
      <c r="E15" s="35">
        <f>SUM(C15:D16)</f>
        <v>11944</v>
      </c>
      <c r="F15" s="35">
        <f>+E15-SUM(J16:AM16)</f>
        <v>-11546</v>
      </c>
      <c r="G15" s="39">
        <f>INT(F15/27)</f>
        <v>-428</v>
      </c>
      <c r="H15" s="31">
        <f>IFERROR(1-F15/E15,"0.0%")</f>
        <v>1.9666778298727394</v>
      </c>
      <c r="I15" s="23" t="s">
        <v>17</v>
      </c>
      <c r="J15" s="27">
        <f t="shared" ref="J15:AM15" si="9">$G15</f>
        <v>-428</v>
      </c>
      <c r="K15" s="27">
        <f t="shared" si="9"/>
        <v>-428</v>
      </c>
      <c r="L15" s="27">
        <f t="shared" si="9"/>
        <v>-428</v>
      </c>
      <c r="M15" s="27">
        <f t="shared" si="9"/>
        <v>-428</v>
      </c>
      <c r="N15" s="27">
        <f t="shared" si="9"/>
        <v>-428</v>
      </c>
      <c r="O15" s="27">
        <f t="shared" si="9"/>
        <v>-428</v>
      </c>
      <c r="P15" s="27">
        <f t="shared" si="9"/>
        <v>-428</v>
      </c>
      <c r="Q15" s="27">
        <f t="shared" si="9"/>
        <v>-428</v>
      </c>
      <c r="R15" s="27">
        <f t="shared" si="9"/>
        <v>-428</v>
      </c>
      <c r="S15" s="27">
        <f t="shared" si="9"/>
        <v>-428</v>
      </c>
      <c r="T15" s="27">
        <f t="shared" si="9"/>
        <v>-428</v>
      </c>
      <c r="U15" s="27">
        <f t="shared" si="9"/>
        <v>-428</v>
      </c>
      <c r="V15" s="27">
        <f t="shared" si="9"/>
        <v>-428</v>
      </c>
      <c r="W15" s="27">
        <f t="shared" si="9"/>
        <v>-428</v>
      </c>
      <c r="X15" s="27">
        <f t="shared" si="9"/>
        <v>-428</v>
      </c>
      <c r="Y15" s="27">
        <f t="shared" si="9"/>
        <v>-428</v>
      </c>
      <c r="Z15" s="27">
        <f t="shared" si="9"/>
        <v>-428</v>
      </c>
      <c r="AA15" s="27">
        <f t="shared" si="9"/>
        <v>-428</v>
      </c>
      <c r="AB15" s="27">
        <f t="shared" si="9"/>
        <v>-428</v>
      </c>
      <c r="AC15" s="27">
        <f t="shared" si="9"/>
        <v>-428</v>
      </c>
      <c r="AD15" s="27">
        <f t="shared" si="9"/>
        <v>-428</v>
      </c>
      <c r="AE15" s="27">
        <f t="shared" si="9"/>
        <v>-428</v>
      </c>
      <c r="AF15" s="27">
        <f t="shared" si="9"/>
        <v>-428</v>
      </c>
      <c r="AG15" s="27">
        <f t="shared" si="9"/>
        <v>-428</v>
      </c>
      <c r="AH15" s="27">
        <f t="shared" si="9"/>
        <v>-428</v>
      </c>
      <c r="AI15" s="27">
        <f t="shared" si="9"/>
        <v>-428</v>
      </c>
      <c r="AJ15" s="27">
        <f t="shared" si="9"/>
        <v>-428</v>
      </c>
      <c r="AK15" s="27">
        <f t="shared" si="9"/>
        <v>-428</v>
      </c>
      <c r="AL15" s="27">
        <f t="shared" si="9"/>
        <v>-428</v>
      </c>
      <c r="AM15" s="27">
        <f t="shared" si="9"/>
        <v>-428</v>
      </c>
      <c r="AN15" s="34" t="s">
        <v>23</v>
      </c>
    </row>
    <row r="16" spans="1:40">
      <c r="A16" s="34"/>
      <c r="B16" s="40"/>
      <c r="C16" s="36"/>
      <c r="D16" s="40"/>
      <c r="E16" s="36"/>
      <c r="F16" s="36"/>
      <c r="G16" s="36"/>
      <c r="H16" s="32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5100</v>
      </c>
      <c r="S16" s="29">
        <v>0</v>
      </c>
      <c r="T16" s="29">
        <v>0</v>
      </c>
      <c r="U16" s="29">
        <v>0</v>
      </c>
      <c r="V16" s="29">
        <v>0</v>
      </c>
      <c r="W16" s="29">
        <v>10020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4"/>
    </row>
    <row r="17" spans="1:40" ht="14.25" customHeight="1">
      <c r="A17" s="42" t="s">
        <v>24</v>
      </c>
      <c r="B17" s="35" t="s">
        <v>12</v>
      </c>
      <c r="C17" s="35">
        <f>SUMIFS(未交清!Z:Z,未交清!D:D,A:A,未交清!P:P,"11月",未交清!A:A,"番锌")</f>
        <v>0</v>
      </c>
      <c r="D17" s="40">
        <f>SUMIFS(未交清!Z:Z,未交清!D:D,A:A,未交清!P:P,"12月",未交清!A:A,"番锌")</f>
        <v>0</v>
      </c>
      <c r="E17" s="35">
        <f>SUM(C17:D18)</f>
        <v>0</v>
      </c>
      <c r="F17" s="35">
        <f>+E17-SUM(J18:AM18)</f>
        <v>0</v>
      </c>
      <c r="G17" s="39">
        <f>INT(F17/27)</f>
        <v>0</v>
      </c>
      <c r="H17" s="37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4" t="s">
        <v>23</v>
      </c>
    </row>
    <row r="18" spans="1:40">
      <c r="A18" s="43"/>
      <c r="B18" s="36"/>
      <c r="C18" s="36"/>
      <c r="D18" s="40"/>
      <c r="E18" s="36"/>
      <c r="F18" s="36"/>
      <c r="G18" s="36"/>
      <c r="H18" s="38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4"/>
    </row>
    <row r="19" spans="1:40">
      <c r="A19" s="34" t="s">
        <v>25</v>
      </c>
      <c r="B19" s="40" t="s">
        <v>12</v>
      </c>
      <c r="C19" s="35">
        <f>SUM(C3:C18)</f>
        <v>38204</v>
      </c>
      <c r="D19" s="35">
        <f>SUM(D3:D18)</f>
        <v>239709</v>
      </c>
      <c r="E19" s="35">
        <f>SUM(E3:E18)</f>
        <v>277913</v>
      </c>
      <c r="F19" s="35">
        <f>SUM(F3:F18)</f>
        <v>44903</v>
      </c>
      <c r="G19" s="39">
        <f>SUM(G3:G18)</f>
        <v>1660</v>
      </c>
      <c r="H19" s="31">
        <f>IFERROR(1-F19/E19,"")</f>
        <v>0.83842785332100334</v>
      </c>
      <c r="I19" s="23" t="s">
        <v>17</v>
      </c>
      <c r="J19" s="27">
        <f t="shared" ref="J19:AM19" si="11">SUMIFS(J3:J18,$I$3:$I$18,$I$19)</f>
        <v>1660</v>
      </c>
      <c r="K19" s="27">
        <f t="shared" si="11"/>
        <v>1660</v>
      </c>
      <c r="L19" s="27">
        <f t="shared" si="11"/>
        <v>1660</v>
      </c>
      <c r="M19" s="27">
        <f t="shared" si="11"/>
        <v>1660</v>
      </c>
      <c r="N19" s="27">
        <f t="shared" si="11"/>
        <v>1660</v>
      </c>
      <c r="O19" s="27">
        <f t="shared" si="11"/>
        <v>1660</v>
      </c>
      <c r="P19" s="27">
        <f t="shared" si="11"/>
        <v>1660</v>
      </c>
      <c r="Q19" s="27">
        <f t="shared" si="11"/>
        <v>1660</v>
      </c>
      <c r="R19" s="27">
        <f t="shared" si="11"/>
        <v>1660</v>
      </c>
      <c r="S19" s="27">
        <f t="shared" si="11"/>
        <v>1660</v>
      </c>
      <c r="T19" s="27">
        <f t="shared" si="11"/>
        <v>1660</v>
      </c>
      <c r="U19" s="27">
        <f t="shared" si="11"/>
        <v>1660</v>
      </c>
      <c r="V19" s="27">
        <f t="shared" si="11"/>
        <v>1660</v>
      </c>
      <c r="W19" s="27">
        <f t="shared" si="11"/>
        <v>1660</v>
      </c>
      <c r="X19" s="27">
        <f t="shared" si="11"/>
        <v>1660</v>
      </c>
      <c r="Y19" s="27">
        <f t="shared" si="11"/>
        <v>1660</v>
      </c>
      <c r="Z19" s="27">
        <f t="shared" si="11"/>
        <v>1660</v>
      </c>
      <c r="AA19" s="27">
        <f t="shared" si="11"/>
        <v>1660</v>
      </c>
      <c r="AB19" s="27">
        <f t="shared" si="11"/>
        <v>1660</v>
      </c>
      <c r="AC19" s="27">
        <f t="shared" si="11"/>
        <v>1660</v>
      </c>
      <c r="AD19" s="27">
        <f t="shared" si="11"/>
        <v>1660</v>
      </c>
      <c r="AE19" s="27">
        <f t="shared" si="11"/>
        <v>1660</v>
      </c>
      <c r="AF19" s="27">
        <f t="shared" si="11"/>
        <v>1660</v>
      </c>
      <c r="AG19" s="27">
        <f t="shared" si="11"/>
        <v>1660</v>
      </c>
      <c r="AH19" s="27">
        <f t="shared" si="11"/>
        <v>1660</v>
      </c>
      <c r="AI19" s="27">
        <f t="shared" si="11"/>
        <v>1660</v>
      </c>
      <c r="AJ19" s="27">
        <f t="shared" si="11"/>
        <v>1660</v>
      </c>
      <c r="AK19" s="27">
        <f t="shared" si="11"/>
        <v>1660</v>
      </c>
      <c r="AL19" s="27">
        <f t="shared" si="11"/>
        <v>1660</v>
      </c>
      <c r="AM19" s="27">
        <f t="shared" si="11"/>
        <v>1660</v>
      </c>
      <c r="AN19" s="33"/>
    </row>
    <row r="20" spans="1:40">
      <c r="A20" s="34"/>
      <c r="B20" s="40"/>
      <c r="C20" s="36"/>
      <c r="D20" s="36"/>
      <c r="E20" s="36"/>
      <c r="F20" s="36"/>
      <c r="G20" s="36"/>
      <c r="H20" s="32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7232</v>
      </c>
      <c r="Q20" s="29">
        <f t="shared" si="12"/>
        <v>10780</v>
      </c>
      <c r="R20" s="29">
        <f t="shared" si="12"/>
        <v>13220</v>
      </c>
      <c r="S20" s="29">
        <f t="shared" si="12"/>
        <v>11821</v>
      </c>
      <c r="T20" s="29">
        <f t="shared" si="12"/>
        <v>5260</v>
      </c>
      <c r="U20" s="29">
        <f t="shared" si="12"/>
        <v>3360</v>
      </c>
      <c r="V20" s="29">
        <f t="shared" si="12"/>
        <v>15461</v>
      </c>
      <c r="W20" s="29">
        <f t="shared" si="12"/>
        <v>22027</v>
      </c>
      <c r="X20" s="29">
        <f t="shared" si="12"/>
        <v>11180</v>
      </c>
      <c r="Y20" s="29">
        <f t="shared" si="12"/>
        <v>14020</v>
      </c>
      <c r="Z20" s="29">
        <f t="shared" si="12"/>
        <v>11429</v>
      </c>
      <c r="AA20" s="29">
        <f t="shared" si="12"/>
        <v>8148</v>
      </c>
      <c r="AB20" s="29">
        <f t="shared" si="12"/>
        <v>13396</v>
      </c>
      <c r="AC20" s="29">
        <f t="shared" si="12"/>
        <v>19877</v>
      </c>
      <c r="AD20" s="29">
        <f t="shared" si="12"/>
        <v>24354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33"/>
    </row>
    <row r="21" spans="1:40">
      <c r="W21" s="30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2021-12-21T13:28:22Z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